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24" activeTab="5"/>
  </bookViews>
  <sheets>
    <sheet name="รายรับ-รายจ่าย" sheetId="1" r:id="rId1"/>
    <sheet name="รับ-จ่าย" sheetId="2" r:id="rId2"/>
    <sheet name="ลูกหนี้-เจ้าหนี้" sheetId="3" r:id="rId3"/>
    <sheet name="งบเงินรับ-จ่าย" sheetId="4" r:id="rId4"/>
    <sheet name="งบแสดงฐานะการเงิน" sheetId="5" r:id="rId5"/>
    <sheet name="งบทรัพย์สิน" sheetId="6" r:id="rId6"/>
    <sheet name="รายงานเงินสะสม" sheetId="7" r:id="rId7"/>
    <sheet name="งบทดลองหลังปิดบัญชี" sheetId="8" r:id="rId8"/>
  </sheets>
  <definedNames>
    <definedName name="_xlnm.Print_Area" localSheetId="3">'งบเงินรับ-จ่าย'!$A$1:$H$30</definedName>
    <definedName name="_xlnm.Print_Area" localSheetId="7">'งบทดลองหลังปิดบัญชี'!$A$1:$D$32</definedName>
    <definedName name="_xlnm.Print_Area" localSheetId="5">'งบทรัพย์สิน'!$A$1:$G$30</definedName>
    <definedName name="_xlnm.Print_Area" localSheetId="4">'งบแสดงฐานะการเงิน'!$A$43:$I$66</definedName>
    <definedName name="_xlnm.Print_Area" localSheetId="1">'รับ-จ่าย'!$A$39:$E$54</definedName>
    <definedName name="_xlnm.Print_Area" localSheetId="6">'รายงานเงินสะสม'!$A$2:$S$43</definedName>
    <definedName name="_xlnm.Print_Area" localSheetId="0">'รายรับ-รายจ่าย'!$A$1:$E$34</definedName>
    <definedName name="_xlnm.Print_Area" localSheetId="2">'ลูกหนี้-เจ้าหนี้'!$A$1:$C$41</definedName>
    <definedName name="_xlnm.Print_Titles" localSheetId="6">'รายงานเงินสะสม'!$5:$6</definedName>
  </definedNames>
  <calcPr fullCalcOnLoad="1"/>
</workbook>
</file>

<file path=xl/sharedStrings.xml><?xml version="1.0" encoding="utf-8"?>
<sst xmlns="http://schemas.openxmlformats.org/spreadsheetml/2006/main" count="554" uniqueCount="303">
  <si>
    <t>องค์การบริหารส่วนตำบลกุดน้ำใส  อำเภอจัตุรัส  จังหวัดชัยภูมิ</t>
  </si>
  <si>
    <t>รายการ</t>
  </si>
  <si>
    <t>ประมาณการรายรับ</t>
  </si>
  <si>
    <t>รับจริง</t>
  </si>
  <si>
    <t>รายรับตามประมาณการ</t>
  </si>
  <si>
    <t>1.  หมวดภาษีอากร</t>
  </si>
  <si>
    <t>1.1  ภาษีโรงเรือนและที่ดิน</t>
  </si>
  <si>
    <t>1.2  ภาษีบำรุงท้องที่</t>
  </si>
  <si>
    <t>1.3  ภาษีป้าย</t>
  </si>
  <si>
    <t>รวม</t>
  </si>
  <si>
    <t>รายได้ที่มิใช่ภาษีอากร</t>
  </si>
  <si>
    <t>1  หมวดค่าธรรมเนียมค่าปรับและใบอนุญาต</t>
  </si>
  <si>
    <t>(ลงชื่อ)</t>
  </si>
  <si>
    <t xml:space="preserve">                     (นางรสกร   พงษ์ปลัด)</t>
  </si>
  <si>
    <t>ตำแหน่ง  นักวิชาการเงินและบัญชี</t>
  </si>
  <si>
    <t xml:space="preserve">(ลงชื่อ) </t>
  </si>
  <si>
    <t xml:space="preserve">                            (นางจีราภา    เมตตา)</t>
  </si>
  <si>
    <t>ทราบ</t>
  </si>
  <si>
    <t>ตำแหน่ง  นายกองค์การบริหารส่วนตำบลกุดน้ำใส</t>
  </si>
  <si>
    <t xml:space="preserve">                            (นางนวลละออง   ภิรมย์กิจ)</t>
  </si>
  <si>
    <t xml:space="preserve">                ตำแหน่ง       หัวหน้าส่วนการคลัง</t>
  </si>
  <si>
    <t xml:space="preserve"> - 2 -</t>
  </si>
  <si>
    <t>หมวดรายได้จากทรัพย์สิน</t>
  </si>
  <si>
    <t>2.1  ดอกเบี้ยเงินฝากธนาคาร</t>
  </si>
  <si>
    <t xml:space="preserve">                         รวม</t>
  </si>
  <si>
    <t>3.  หมวดรายได้เบ็ดเตล็ด</t>
  </si>
  <si>
    <t>3.1  เงินที่มีผู้อุทิศให้</t>
  </si>
  <si>
    <t>3.2  ค่าขายแบบแปลน</t>
  </si>
  <si>
    <t>3.3 ค่าจำหน่ายแบบพิมพ์และคำร้อง</t>
  </si>
  <si>
    <t xml:space="preserve">3.4 รายได้เบ็ดเตล็ดอื่น ๆ  </t>
  </si>
  <si>
    <t>4.  หมวดเงินอุดหนุน</t>
  </si>
  <si>
    <t>4.1  เงินอุดหนุนทั่วไปจากรัฐบาล</t>
  </si>
  <si>
    <t>รวมรายรับทั้งสิ้น</t>
  </si>
  <si>
    <t>รายได้</t>
  </si>
  <si>
    <t>2.  หมวดค่าธรรมเนียมค่าปรับและใบอนุญาต</t>
  </si>
  <si>
    <t>3.  หมวดรายได้จากทรัพย์สิน</t>
  </si>
  <si>
    <t>4.  หมวดรายได้เบ็ดเตล็ด</t>
  </si>
  <si>
    <t>5.  หมวดเงินอุดหนุนจากรัฐบาล</t>
  </si>
  <si>
    <t>รวมเงินตามประมาณการรายรับทั้งสิ้น</t>
  </si>
  <si>
    <t>จ่ายจริง</t>
  </si>
  <si>
    <t>รายจ่ายตามงบประมาณรายจ่าย</t>
  </si>
  <si>
    <t>แผนงานบริหาร</t>
  </si>
  <si>
    <t xml:space="preserve">                 เงินสมทบกองทุนบำเหน็จฯ (ก.บ.ท.)</t>
  </si>
  <si>
    <t xml:space="preserve">                เงินสมทบกองทุนประกันสังคมลูกจ้างชั่วคราว</t>
  </si>
  <si>
    <t xml:space="preserve">                งบกลาง-สำรองจ่าย</t>
  </si>
  <si>
    <t xml:space="preserve">                ทุนการศึกษา</t>
  </si>
  <si>
    <t xml:space="preserve">                เงินเดือนและค่าจ้างประจำ</t>
  </si>
  <si>
    <t xml:space="preserve">                หมวดค่าจ้างชั่วคราว</t>
  </si>
  <si>
    <t xml:space="preserve">                หมวดค่าตอบแทนใช้สอยและวัสดุ</t>
  </si>
  <si>
    <t xml:space="preserve">                หมวดค่าสาธารณูปโภค</t>
  </si>
  <si>
    <t xml:space="preserve">                หมวดเงินอุดหนุน</t>
  </si>
  <si>
    <t xml:space="preserve">                หมวดรายจ่ายอื่น</t>
  </si>
  <si>
    <t xml:space="preserve">                                    รวม</t>
  </si>
  <si>
    <t>ผู้ตรวจทาน</t>
  </si>
  <si>
    <t>ผู้ตรวจสอบ</t>
  </si>
  <si>
    <t xml:space="preserve">                (นางจีราภา    เมตตา)</t>
  </si>
  <si>
    <t xml:space="preserve">    ตำแหน่ง       หัวหน้าส่วนการคลัง</t>
  </si>
  <si>
    <t xml:space="preserve">              (นางนวลละออง   ภิรมย์กิจ)</t>
  </si>
  <si>
    <t>(ลงชื่อ)                                                      ผู้จัดทำ</t>
  </si>
  <si>
    <t>รวมรายจ่ายแผนงานบริหาร</t>
  </si>
  <si>
    <t>รายจ่ายแผนงานพัฒนา</t>
  </si>
  <si>
    <t xml:space="preserve">      หมวดค่าครุภัณฑ์ที่ดินและสิ่งก่อสร้าง</t>
  </si>
  <si>
    <t>รวมรายจ่ายตามงบประมาณรายจ่ายทั้งสิ้น</t>
  </si>
  <si>
    <t>รายรับจริงสูงกว่ารายจ่ายจริง</t>
  </si>
  <si>
    <t>เงินลูกหนี้-เจ้าหนี้</t>
  </si>
  <si>
    <t>ประเภท</t>
  </si>
  <si>
    <t>เงินรับ</t>
  </si>
  <si>
    <t>เงินจ่าย</t>
  </si>
  <si>
    <t>1.  ค่าภาษีหัก ณ ที่จ่าย</t>
  </si>
  <si>
    <t>2.  เงินมัดจำประกันสัญญา</t>
  </si>
  <si>
    <t>3.  ค่าใช้จ่าย 5%</t>
  </si>
  <si>
    <t>4.  ค่าใช้จ่าย  6%</t>
  </si>
  <si>
    <t xml:space="preserve">                   รวมทั้งสิ้น</t>
  </si>
  <si>
    <t>องค์การบริหารส่วนตำบลกุดน้ำใส  อำเภอจัตุรัส   จังหวัดชัยภูมิ</t>
  </si>
  <si>
    <t>เงินคงเหลือเมื่อวันที่</t>
  </si>
  <si>
    <t>เงินฝากธนาคาร  ธกส.</t>
  </si>
  <si>
    <t>เลขที่ 112-2-54605-7</t>
  </si>
  <si>
    <t>เลขที่ 112-2-71186-6</t>
  </si>
  <si>
    <t>เลขที่ 112-2-69019-7</t>
  </si>
  <si>
    <t>ธนาคารกรุงไทย 00202-7</t>
  </si>
  <si>
    <t>เงินฝากคลังจังหวัด</t>
  </si>
  <si>
    <t>เงินรับจริงตามงบประมาณ</t>
  </si>
  <si>
    <t>เงินขาดบัญชี</t>
  </si>
  <si>
    <t>เงินลูกหนี้-เงินเจ้าหนี้</t>
  </si>
  <si>
    <t>เงินรายจ่ายตามงบประมาณ</t>
  </si>
  <si>
    <t>ปรับปรุงบัญชีตามใบผ่าน</t>
  </si>
  <si>
    <t>รายการบัญชีทั่วไป</t>
  </si>
  <si>
    <t>เงินสด</t>
  </si>
  <si>
    <t xml:space="preserve"> ตำแหน่ง  ปลัดองค์การบริหารส่วนตำบลกุดน้ำใส</t>
  </si>
  <si>
    <t>หนี้สินและเงินสะสม</t>
  </si>
  <si>
    <t>ทุนทรัพย์สิน</t>
  </si>
  <si>
    <t>หนี้สิน</t>
  </si>
  <si>
    <t>ภาษี หัก ณ ที่จ่าย</t>
  </si>
  <si>
    <t>ประกันสัญญา</t>
  </si>
  <si>
    <t>ค่าใช้จ่าย 5%</t>
  </si>
  <si>
    <t>ค่าส่วนลด 6%</t>
  </si>
  <si>
    <t>เงินทุนเศรษฐกิจชุมชน</t>
  </si>
  <si>
    <t>เงินกู้ยืมมิยาซาวา</t>
  </si>
  <si>
    <t>ดอกเบี้ยโครงการถ่ายโอน</t>
  </si>
  <si>
    <t>ค่าใบอนุญาตพลังงาน</t>
  </si>
  <si>
    <t xml:space="preserve"> - ภาษีบำรุงท้องที่</t>
  </si>
  <si>
    <t>ลูกหนี้คงค้างปี 2550</t>
  </si>
  <si>
    <t>ลูกหนี้คงค้างปี 2552</t>
  </si>
  <si>
    <t>ลูกหนี้คงค้างปี 2551</t>
  </si>
  <si>
    <t>ทรัพย์สิน</t>
  </si>
  <si>
    <t>ทรัพย์สินต่าง ๆ ตามงบทรัพย์สิน</t>
  </si>
  <si>
    <t>ภาระผูกพัน</t>
  </si>
  <si>
    <t>เงินรายได้ค้างรับ</t>
  </si>
  <si>
    <t>ปรับปรุงตามบัญชีรายได้ตามใบ</t>
  </si>
  <si>
    <t>ผ่านรายการบัญชีทั่วไป</t>
  </si>
  <si>
    <t>เงินสดในมือ</t>
  </si>
  <si>
    <t>เลขที่ 342-6-00202-7</t>
  </si>
  <si>
    <t>เงินสะสม</t>
  </si>
  <si>
    <t>คงเหลือ</t>
  </si>
  <si>
    <t>ทุนสำรองเงินสะสมยกมา</t>
  </si>
  <si>
    <t>องค์การบริหารส่วนตำบลกุดน้ำใส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</si>
  <si>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</si>
  <si>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</si>
  <si>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</si>
  <si>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</si>
  <si>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</si>
  <si>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</si>
  <si>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</si>
  <si>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</si>
  <si>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  อสังหาริมทรัพย์</t>
  </si>
  <si>
    <t xml:space="preserve"> - ที่ดินที่มีโฉนด</t>
  </si>
  <si>
    <t xml:space="preserve"> - อาคารที่ทำการอบต.</t>
  </si>
  <si>
    <t xml:space="preserve"> - อาคารหอประชุม</t>
  </si>
  <si>
    <t xml:space="preserve"> - อาคารศูนย์การเรียนชุมชน</t>
  </si>
  <si>
    <t>ข. สังหาริมทรัพย์</t>
  </si>
  <si>
    <t xml:space="preserve"> - เครื่องใช้สำนักงาน</t>
  </si>
  <si>
    <t xml:space="preserve"> - ครุภัณฑ์ยานพาหนะ</t>
  </si>
  <si>
    <t xml:space="preserve"> - ครุภัณฑ์งานบ้านงานครัว</t>
  </si>
  <si>
    <t xml:space="preserve"> - ครุภัณฑ์โฆษณาและเผยแพร่</t>
  </si>
  <si>
    <t xml:space="preserve"> - ครุภัณฑ์ไฟฟ้าและวิทยุ</t>
  </si>
  <si>
    <t xml:space="preserve"> - ครุภัณฑ์โยธา</t>
  </si>
  <si>
    <t xml:space="preserve"> - ครุภัณฑ์การกีฬา</t>
  </si>
  <si>
    <t xml:space="preserve"> - ครุภัณฑ์โบราณ-ศิลปสถาน-อนุสาวรีย์</t>
  </si>
  <si>
    <t xml:space="preserve">  รวม</t>
  </si>
  <si>
    <t>ก.  รายได้ อบต.</t>
  </si>
  <si>
    <t>ข. เงินอุดหนุน</t>
  </si>
  <si>
    <t>ค. เงินสะสม</t>
  </si>
  <si>
    <t>ง. เงินสำรองรายรับ</t>
  </si>
  <si>
    <t>หมวด/ประเภท/รายละเอียด</t>
  </si>
  <si>
    <t>ประมาณการ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</si>
  <si>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</si>
  <si>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</si>
  <si>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</si>
  <si>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</si>
  <si>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</si>
  <si>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</si>
  <si>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</si>
  <si>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</si>
  <si>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</si>
  <si>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</si>
  <si>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</si>
  <si>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</si>
  <si>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 51</t>
  </si>
  <si>
    <t>จำนวนเงิน</t>
  </si>
  <si>
    <t>ก่อหนิ้ผูกพัน</t>
  </si>
  <si>
    <t>เบิกจ่ายแล้ว</t>
  </si>
  <si>
    <t>ยังไม่ก่อหนี้/</t>
  </si>
  <si>
    <t>เงินเหลือจ่าย</t>
  </si>
  <si>
    <t>หมายเหตุ</t>
  </si>
  <si>
    <t>รวมจ่ายเงินสะสม</t>
  </si>
  <si>
    <t xml:space="preserve">รายงานรายจ่ายเงินสะสม </t>
  </si>
  <si>
    <t>รหัสบัญชี</t>
  </si>
  <si>
    <t>เดบิท</t>
  </si>
  <si>
    <t>เครดิต</t>
  </si>
  <si>
    <t xml:space="preserve">  เงินฝากธนาคารธกส. - ออมทรัพย์สาขาจัตุรัส 112-2-54605-7</t>
  </si>
  <si>
    <t>022/1</t>
  </si>
  <si>
    <t>022/2</t>
  </si>
  <si>
    <t>022/3</t>
  </si>
  <si>
    <t xml:space="preserve">  ลูกหนี้ภาษีบำรุงท้องที่</t>
  </si>
  <si>
    <t>600</t>
  </si>
  <si>
    <t xml:space="preserve">  เงินสะสม</t>
  </si>
  <si>
    <t>700</t>
  </si>
  <si>
    <t xml:space="preserve">  เงินทุนสำรองเงินสะสม</t>
  </si>
  <si>
    <t>703</t>
  </si>
  <si>
    <t>900</t>
  </si>
  <si>
    <t>งบทดลอง (หลังปิดบัญชี)</t>
  </si>
  <si>
    <t xml:space="preserve">  เงินรับฝาก</t>
  </si>
  <si>
    <t>1.4  ภาษีมูลค่าเพิ่ม</t>
  </si>
  <si>
    <t>1.5 ภาษีธรุกิจเฉพาะ</t>
  </si>
  <si>
    <t>1.6 ภาษีสุรา</t>
  </si>
  <si>
    <t>1.7  ภาษีสรรพสามิต</t>
  </si>
  <si>
    <t>1.8  ค่าธรรมเนียมจดทะเบียนสิทธินิติกรรมที่ดิน</t>
  </si>
  <si>
    <t>1.9 ค่าภาคหลวงแร่</t>
  </si>
  <si>
    <t>1.10 ค่าภาคหลวงปิโตรเลียม</t>
  </si>
  <si>
    <t>-</t>
  </si>
  <si>
    <t>1.1  ค่าปรับผู้กระทำผิดกฏหมายจราจรทางบก</t>
  </si>
  <si>
    <t>+</t>
  </si>
  <si>
    <t>สูง</t>
  </si>
  <si>
    <t xml:space="preserve"> ต่ำ</t>
  </si>
  <si>
    <t>ต่ำ</t>
  </si>
  <si>
    <t xml:space="preserve"> สูง</t>
  </si>
  <si>
    <t xml:space="preserve">                     (  นายสมมิตร   รื่นรวย   )</t>
  </si>
  <si>
    <t xml:space="preserve">                     (   นายสมมิตร  รื่นรวย    )</t>
  </si>
  <si>
    <t>เงินอุดหนุนสำหรับการจ่ายเงินผู้สูงอายุ</t>
  </si>
  <si>
    <t xml:space="preserve">   ตำแหน่ง     ปลัดองค์การบริหารส่วนตำบลกุดน้ำใส</t>
  </si>
  <si>
    <t>(ลงชื่อ)                                                       ผู้จัดทำ</t>
  </si>
  <si>
    <t>ตั้งแต่วันที่  1  ตุลาคม  2552  ถึงวันที่  30  กันยายน  2553</t>
  </si>
  <si>
    <t>1.2 ค่าปรับการผิดสัญญา</t>
  </si>
  <si>
    <t>1.3 ค่าธรรมเนียมเก็บและขนมูลฝอย</t>
  </si>
  <si>
    <t>1.4 ค่าธรรมเนียมใบอนุญาตอื่นๆ</t>
  </si>
  <si>
    <t>ตั้งแต่วันที่ 1  ตุลาคม  2552  ถึงวันที่  30  กันยายน  2553</t>
  </si>
  <si>
    <t>ณ วันที่ 30 กันยายน  พ.ศ. 2553</t>
  </si>
  <si>
    <t>1.  โครงการปรับปรุงต่อเติม ถนนคอนกรีตเสริมเหล็ก</t>
  </si>
  <si>
    <t xml:space="preserve">     ภายในหมู่บ้านเดื่อ หมู่ที่ 5</t>
  </si>
  <si>
    <t xml:space="preserve">2.  โครงการก่อสร้างถนนคอนกรีตเสริมเหล็ก </t>
  </si>
  <si>
    <t xml:space="preserve">3.  โครงการก่อสร้างถนนคอนกรีตเสริมเหล็ก </t>
  </si>
  <si>
    <t xml:space="preserve">     ภายในหมู่บ้านสำโรงโคก  หมู่ที่ 14</t>
  </si>
  <si>
    <t>4.  โครงการก่อสร้างถนนคอนกรีตเสริมเหล็ก</t>
  </si>
  <si>
    <t xml:space="preserve">      ภายในหมู่บ้านตลาด  หมู่ที่ 1</t>
  </si>
  <si>
    <t>5.  โครงการก่อสร้างถนนกรีตเสริมเหล็ก</t>
  </si>
  <si>
    <t xml:space="preserve">      ภายในหมู่บ้านวังเสมา  หมู่ที่ 2 </t>
  </si>
  <si>
    <t>6.  โครงการปรับปรุง/ซ่อมแซม  บ้านวังวัด หมูที่ 4</t>
  </si>
  <si>
    <t>7.  โครงการปรับปรุงซ่อมแซมถนนลูกรังภายใน</t>
  </si>
  <si>
    <t xml:space="preserve">      หมู่บ้านหมู่ที่ 1-7</t>
  </si>
  <si>
    <t>8.  โครงการจ้างเหมาเครื่องจักรกลปรับเกรดผิวจราจร</t>
  </si>
  <si>
    <t xml:space="preserve">      ภายในหมู่บ้าน 8-14</t>
  </si>
  <si>
    <t>9.  โครงการก่อสร้างช่องระบายน้ำคอนกรีตเสริมเหล็ก</t>
  </si>
  <si>
    <t xml:space="preserve">      ภายหมู่ที่ 12</t>
  </si>
  <si>
    <t>10.  โครงการก่อสร้าง ถนนคอนกรีตเสริมเหล็ก</t>
  </si>
  <si>
    <t xml:space="preserve">      ภายในหมู่บ้านท่าแตง   หมู่ที่ 7</t>
  </si>
  <si>
    <t>11.  โครงการปรับปรุงต่อเติมซ่อมแซมอาคารภายใน</t>
  </si>
  <si>
    <t xml:space="preserve">       ที่ทำการ </t>
  </si>
  <si>
    <t>12.  ตั้งศาลพระภูมิเจ้าที่</t>
  </si>
  <si>
    <t>13.  ค่าซื้อผ้าห่มกันหนาว</t>
  </si>
  <si>
    <t>14.  ค่าซื้อถังขยะ</t>
  </si>
  <si>
    <t>15.  ค่าจ้างเหมาเครื่องจักรกลปรับปรุงบ่อเก็บขยะหมู่ที่ 12</t>
  </si>
  <si>
    <t>16.  โครงการก่อสร้างถนนดิน บ้านดอนเกษตร หมูที่ 11</t>
  </si>
  <si>
    <t>17.  ค่าตอบแทนเป็นกรณีพิเศษ (โบนัสปี 2552)</t>
  </si>
  <si>
    <t>18.  โครงการก่อสร้างศูนย์พัฒนาเด็กเล็ก หมู่ที่ 6</t>
  </si>
  <si>
    <t xml:space="preserve"> 1  ตุลาคม 2552</t>
  </si>
  <si>
    <t xml:space="preserve"> 30  กันยายน   2553</t>
  </si>
  <si>
    <t>รับจริง ปี 2553</t>
  </si>
  <si>
    <r>
      <t>หัก</t>
    </r>
    <r>
      <rPr>
        <sz val="14"/>
        <rFont val="AngsanaUPC"/>
        <family val="1"/>
      </rPr>
      <t xml:space="preserve">  รายจ่ายจริงปี 2553</t>
    </r>
  </si>
  <si>
    <r>
      <t>หัก</t>
    </r>
    <r>
      <rPr>
        <sz val="14"/>
        <rFont val="AngsanaUPC"/>
        <family val="1"/>
      </rPr>
      <t xml:space="preserve">  ทุนสำรองเงินสะสมปี 2553</t>
    </r>
  </si>
  <si>
    <t>เงินสะสมทั่วไปปี 2553</t>
  </si>
  <si>
    <r>
      <t xml:space="preserve">บวก </t>
    </r>
    <r>
      <rPr>
        <sz val="14"/>
        <rFont val="AngsanaUPC"/>
        <family val="1"/>
      </rPr>
      <t>เงินสะสมยกมา 1 ต.ค. 2552</t>
    </r>
  </si>
  <si>
    <r>
      <t>บวก</t>
    </r>
    <r>
      <rPr>
        <sz val="14"/>
        <rFont val="AngsanaUPC"/>
        <family val="1"/>
      </rPr>
      <t xml:space="preserve">  ปรับปรุงเงินสะสมระหว่างปี 2553</t>
    </r>
  </si>
  <si>
    <r>
      <t>หัก</t>
    </r>
    <r>
      <rPr>
        <sz val="14"/>
        <rFont val="AngsanaUPC"/>
        <family val="1"/>
      </rPr>
      <t xml:space="preserve">   จ่ายขาดเงินสะสมระหว่างปี 2553</t>
    </r>
  </si>
  <si>
    <t>ค่าขายแบบแปลน(ไทยเข้มแข็ง)</t>
  </si>
  <si>
    <t>รายจ่ายค้างจ่าย ปี 2553</t>
  </si>
  <si>
    <t>รายจ่ายรอจ่าย ปี 2553</t>
  </si>
  <si>
    <t>เงินอุดหนุนศูนย์พัฒนาครอบครัวชุมชน</t>
  </si>
  <si>
    <t>เงินอุดหนุนของสถานีสูบน้ำ ม. 12 (ปี 52)</t>
  </si>
  <si>
    <t>เงินอุดหนุนของสถานีสูบน้ำ ม. 12 (ปี 53)</t>
  </si>
  <si>
    <t>บัญชีโครงการเศรษฐกิจชุมชุน 14 หมู่</t>
  </si>
  <si>
    <t>เงินคงเหลือ 30 กันยายน  2553</t>
  </si>
  <si>
    <t>5.  เงินรับฝาก- โครงการเศรษฐกิจชุมชน</t>
  </si>
  <si>
    <t>6. เงินรับฝาก- บัญชีโครงการถ่ายโอน/กิจกรรมบริการ</t>
  </si>
  <si>
    <t>7.  เงินรับฝาก-ขายแบบแปลน (โครงการไทยเข้มแข็ง)</t>
  </si>
  <si>
    <t>8. บัญชีภาษีหน้าฏีกา</t>
  </si>
  <si>
    <t>9. โครงการเศรษฐกิจชุมชน 14 หมู่บ้าน</t>
  </si>
  <si>
    <t>10.  รายจ่ายค้างปี-ประจำปีงบประมาณ 2552</t>
  </si>
  <si>
    <t>11.  รายจ่ายค้างปี-ประจำปีงบประมาณ 2553</t>
  </si>
  <si>
    <t>12. รายจ่ายรอจ่าย-ประจำปีงบประมาณ 2553</t>
  </si>
  <si>
    <t>13.  เงินสะสม</t>
  </si>
  <si>
    <t>14.  ลูกหนี้เงินยืมเงินงบประมาณ</t>
  </si>
  <si>
    <t>15.  ลูกหนี้เงินยืมเงินสะสม</t>
  </si>
  <si>
    <t>16.  ลูกหนี้เงินขาดบัญชี</t>
  </si>
  <si>
    <t xml:space="preserve"> - ครุภัณฑ์สาธารณูปโภค</t>
  </si>
  <si>
    <t xml:space="preserve"> - ครุภัณฑ์การเกษตร</t>
  </si>
  <si>
    <t>จ. เงินอุดหนุนเฉพาะกิจ</t>
  </si>
  <si>
    <t xml:space="preserve">  รายจ่ายรอจ่าย  (ปี 53)</t>
  </si>
  <si>
    <t xml:space="preserve">  รายจ่ายค้างจ่าย (ปี 53)</t>
  </si>
  <si>
    <t xml:space="preserve">                                         - ออมทรัพย์สาขาจัตุรัส 112-2-71186-6</t>
  </si>
  <si>
    <t xml:space="preserve">                                          - ออมทรัพย์สาขาจัตุรัส 112-2-69019-7</t>
  </si>
  <si>
    <t xml:space="preserve">   บัญชีโครงการเศรษฐกิจชุมชน 14 หมู่</t>
  </si>
  <si>
    <t xml:space="preserve">   ลูกหนี้เงินยืมเงินสะสม</t>
  </si>
  <si>
    <t>ลูกหนี้เงินยืมเงินสะสม</t>
  </si>
  <si>
    <t>17.  รายได้ค้างรับ</t>
  </si>
  <si>
    <t>18.  เงินอุดหนุนทั่วไป ปี 52 (สวัสดิการผู้สูงอายุ)</t>
  </si>
  <si>
    <t>19.  เงินอุดหนุนทั่วไป ปี 52 (อาหารเสริม นม ป.5-ป.6)</t>
  </si>
  <si>
    <t>20.  เงินอุดหนุนเฉพาะกิจ ปี 52 (ด้านการศึกษา)</t>
  </si>
  <si>
    <t>21.  เงินอุดหนุนเฉพาะกิจ ปี 52 (สถานีสูบน้ำไฟฟ้า ม.12)</t>
  </si>
  <si>
    <t>22.  เงินอุดหนุนเฉพาะกิจ  (สถานีสูบน้ำไฟฟ้า ม.12)</t>
  </si>
  <si>
    <t>23.  เงินอุดหนุนเฉพาะกิจ (ศูนย์พัฒนาครอบครัวชุมชน)</t>
  </si>
  <si>
    <t>24.  เงินอุดหนุนทั่วไป ปี 53 (สวัสดิการผู้สูงอายุ)</t>
  </si>
  <si>
    <r>
      <t>25. เงินอุดหนุนเฉพาะกิจ</t>
    </r>
    <r>
      <rPr>
        <sz val="14"/>
        <rFont val="AngsanaUPC"/>
        <family val="1"/>
      </rPr>
      <t xml:space="preserve"> (โครงการก่อสร้างถนนแอสฟัลท์ติก)</t>
    </r>
  </si>
  <si>
    <t>26. เงินอุดหนุนทั่วไป (สนับสนุนเบี้ยยังชีพผู้พิการ)</t>
  </si>
  <si>
    <t>27. เงินอุดหนุนโครงการไทยเข้มแข็ง</t>
  </si>
  <si>
    <t>งบเงินรับ-จ่าย  ประจำปีงบประมาณ 2553</t>
  </si>
  <si>
    <t>ตั้งแต่วันที่ 1 ตุลาคม 2552  ถึงวันที่  30  กันยายน  2553</t>
  </si>
  <si>
    <t>บัญชีรายละเอียดรายรับ-รายจ่ายจริง  ประจำปีงบประมาณ 2553</t>
  </si>
  <si>
    <t xml:space="preserve">( 4,258,979,91*25%)      </t>
  </si>
  <si>
    <t>ปีงบประมาณ 2553</t>
  </si>
  <si>
    <t>ณ วันที่ 30  กันยายน  2553</t>
  </si>
  <si>
    <t>งบแสดงฐานะการเงิน  ประจำปีงบประมาณ 2553</t>
  </si>
  <si>
    <t>ณ  วันที่  30  กันยายน  2553</t>
  </si>
  <si>
    <t xml:space="preserve">                   (ลงชื่อ)</t>
  </si>
  <si>
    <t>(ลงชื่อ)                                                                 ผู้ตรวจสอบ</t>
  </si>
  <si>
    <t>(ลงชื่อ)                                                                              ผู้ตรวจสอบ</t>
  </si>
  <si>
    <t xml:space="preserve">                 (นางนวลละออง     ภิรมย์กิจ)</t>
  </si>
  <si>
    <t>ตำแหน่ง  ปลัดองค์การบริหารส่วนตำบลกุดน้ำใส</t>
  </si>
  <si>
    <t xml:space="preserve">              (นายสมมิตร    รื่นรวย)</t>
  </si>
  <si>
    <t xml:space="preserve"> ตำแหน่ง  นายกองค์การบริหารส่วนตำบลกุดน้ำใส</t>
  </si>
  <si>
    <t>(ลงชื่อ)                                                                    ผู้ตรวจสอบ</t>
  </si>
  <si>
    <t>(ลงชื่อ)                                                                  ผู้ตรวจสอบ</t>
  </si>
  <si>
    <t>(ลงชื่อ)                                                          ผู้ตรวจสอบ</t>
  </si>
  <si>
    <t>(ลงชื่อ)                                                   ผู้ตรวจสอบ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</si>
</sst>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</numFmts>
  <fonts count="8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b/>
      <u val="single"/>
      <sz val="14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/>
    </xf>
    <xf numFmtId="43" fontId="1" fillId="0" borderId="0" xfId="15" applyFont="1" applyAlignment="1">
      <alignment/>
    </xf>
    <xf numFmtId="43" fontId="1" fillId="0" borderId="10" xfId="15" applyFont="1" applyBorder="1" applyAlignment="1">
      <alignment/>
    </xf>
    <xf numFmtId="43" fontId="1" fillId="0" borderId="8" xfId="15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43" fontId="7" fillId="0" borderId="12" xfId="15" applyFont="1" applyBorder="1" applyAlignment="1">
      <alignment horizontal="center"/>
    </xf>
    <xf numFmtId="43" fontId="2" fillId="0" borderId="13" xfId="15" applyFont="1" applyBorder="1" applyAlignment="1">
      <alignment horizontal="center"/>
    </xf>
    <xf numFmtId="43" fontId="2" fillId="0" borderId="7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43" fontId="6" fillId="0" borderId="8" xfId="15" applyFont="1" applyBorder="1" applyAlignment="1">
      <alignment/>
    </xf>
    <xf numFmtId="43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43" fontId="6" fillId="0" borderId="0" xfId="15" applyFont="1" applyAlignment="1">
      <alignment/>
    </xf>
    <xf numFmtId="43" fontId="7" fillId="0" borderId="5" xfId="15" applyFont="1" applyBorder="1" applyAlignment="1">
      <alignment horizontal="center"/>
    </xf>
    <xf numFmtId="43" fontId="7" fillId="0" borderId="14" xfId="15" applyFont="1" applyBorder="1" applyAlignment="1">
      <alignment horizontal="center"/>
    </xf>
    <xf numFmtId="43" fontId="2" fillId="0" borderId="15" xfId="15" applyFont="1" applyBorder="1" applyAlignment="1">
      <alignment horizontal="center"/>
    </xf>
    <xf numFmtId="43" fontId="1" fillId="0" borderId="11" xfId="15" applyFont="1" applyBorder="1" applyAlignment="1">
      <alignment/>
    </xf>
    <xf numFmtId="43" fontId="1" fillId="0" borderId="0" xfId="15" applyFont="1" applyAlignment="1">
      <alignment horizontal="center"/>
    </xf>
    <xf numFmtId="43" fontId="1" fillId="0" borderId="6" xfId="15" applyFont="1" applyBorder="1" applyAlignment="1">
      <alignment/>
    </xf>
    <xf numFmtId="43" fontId="1" fillId="0" borderId="7" xfId="15" applyFont="1" applyBorder="1" applyAlignment="1">
      <alignment/>
    </xf>
    <xf numFmtId="43" fontId="1" fillId="0" borderId="15" xfId="15" applyFont="1" applyBorder="1" applyAlignment="1">
      <alignment/>
    </xf>
    <xf numFmtId="43" fontId="1" fillId="0" borderId="16" xfId="15" applyFont="1" applyBorder="1" applyAlignment="1">
      <alignment/>
    </xf>
    <xf numFmtId="43" fontId="1" fillId="0" borderId="17" xfId="15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14" xfId="15" applyFont="1" applyBorder="1" applyAlignment="1">
      <alignment/>
    </xf>
    <xf numFmtId="43" fontId="1" fillId="0" borderId="13" xfId="15" applyFont="1" applyBorder="1" applyAlignment="1">
      <alignment/>
    </xf>
    <xf numFmtId="43" fontId="2" fillId="0" borderId="8" xfId="15" applyFont="1" applyBorder="1" applyAlignment="1">
      <alignment horizontal="center"/>
    </xf>
    <xf numFmtId="43" fontId="1" fillId="0" borderId="8" xfId="15" applyFont="1" applyBorder="1" applyAlignment="1">
      <alignment horizontal="center"/>
    </xf>
    <xf numFmtId="43" fontId="1" fillId="0" borderId="16" xfId="15" applyFont="1" applyBorder="1" applyAlignment="1">
      <alignment horizontal="center"/>
    </xf>
    <xf numFmtId="43" fontId="1" fillId="0" borderId="7" xfId="15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43" fontId="2" fillId="0" borderId="10" xfId="15" applyFont="1" applyBorder="1" applyAlignment="1">
      <alignment horizontal="center"/>
    </xf>
    <xf numFmtId="43" fontId="1" fillId="0" borderId="9" xfId="15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3" fontId="1" fillId="0" borderId="9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0" xfId="0" applyFont="1" applyFill="1" applyAlignment="1">
      <alignment/>
    </xf>
    <xf numFmtId="43" fontId="1" fillId="0" borderId="10" xfId="15" applyFont="1" applyFill="1" applyBorder="1" applyAlignment="1">
      <alignment/>
    </xf>
    <xf numFmtId="43" fontId="6" fillId="0" borderId="10" xfId="15" applyFont="1" applyBorder="1" applyAlignment="1">
      <alignment/>
    </xf>
    <xf numFmtId="43" fontId="2" fillId="0" borderId="14" xfId="15" applyFont="1" applyBorder="1" applyAlignment="1">
      <alignment horizontal="center"/>
    </xf>
    <xf numFmtId="43" fontId="1" fillId="0" borderId="18" xfId="15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43" fontId="1" fillId="0" borderId="0" xfId="15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3" fontId="1" fillId="0" borderId="0" xfId="15" applyFont="1" applyAlignment="1">
      <alignment horizontal="center" shrinkToFit="1"/>
    </xf>
    <xf numFmtId="0" fontId="1" fillId="0" borderId="7" xfId="0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0" xfId="15" applyFont="1" applyFill="1" applyAlignment="1">
      <alignment/>
    </xf>
    <xf numFmtId="0" fontId="1" fillId="0" borderId="2" xfId="0" applyFont="1" applyFill="1" applyBorder="1" applyAlignment="1">
      <alignment horizontal="left"/>
    </xf>
    <xf numFmtId="0" fontId="6" fillId="0" borderId="8" xfId="0" applyFont="1" applyBorder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43" fontId="1" fillId="0" borderId="8" xfId="15" applyFont="1" applyFill="1" applyBorder="1" applyAlignment="1">
      <alignment/>
    </xf>
    <xf numFmtId="43" fontId="1" fillId="0" borderId="6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7" xfId="15" applyFont="1" applyFill="1" applyBorder="1" applyAlignment="1">
      <alignment/>
    </xf>
    <xf numFmtId="43" fontId="1" fillId="0" borderId="15" xfId="15" applyFont="1" applyFill="1" applyBorder="1" applyAlignment="1">
      <alignment/>
    </xf>
    <xf numFmtId="15" fontId="1" fillId="0" borderId="2" xfId="0" applyNumberFormat="1" applyFont="1" applyFill="1" applyBorder="1" applyAlignment="1">
      <alignment/>
    </xf>
    <xf numFmtId="43" fontId="1" fillId="0" borderId="16" xfId="15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19" xfId="15" applyFont="1" applyFill="1" applyBorder="1" applyAlignment="1">
      <alignment/>
    </xf>
    <xf numFmtId="43" fontId="1" fillId="0" borderId="0" xfId="15" applyFont="1" applyFill="1" applyAlignment="1">
      <alignment horizontal="right"/>
    </xf>
    <xf numFmtId="43" fontId="6" fillId="0" borderId="6" xfId="15" applyFont="1" applyFill="1" applyBorder="1" applyAlignment="1">
      <alignment/>
    </xf>
    <xf numFmtId="43" fontId="6" fillId="0" borderId="13" xfId="15" applyFont="1" applyFill="1" applyBorder="1" applyAlignment="1">
      <alignment/>
    </xf>
    <xf numFmtId="0" fontId="5" fillId="0" borderId="1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43" fontId="5" fillId="0" borderId="6" xfId="15" applyFont="1" applyFill="1" applyBorder="1" applyAlignment="1">
      <alignment horizontal="center" shrinkToFit="1"/>
    </xf>
    <xf numFmtId="43" fontId="6" fillId="0" borderId="7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8" xfId="15" applyFont="1" applyFill="1" applyBorder="1" applyAlignment="1">
      <alignment/>
    </xf>
    <xf numFmtId="43" fontId="6" fillId="0" borderId="9" xfId="15" applyFont="1" applyFill="1" applyBorder="1" applyAlignment="1">
      <alignment/>
    </xf>
    <xf numFmtId="43" fontId="6" fillId="0" borderId="10" xfId="15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43" fontId="6" fillId="0" borderId="2" xfId="15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3" fontId="6" fillId="0" borderId="0" xfId="15" applyFont="1" applyFill="1" applyBorder="1" applyAlignment="1">
      <alignment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3" fontId="5" fillId="0" borderId="13" xfId="15" applyFont="1" applyFill="1" applyBorder="1" applyAlignment="1">
      <alignment horizontal="center" shrinkToFit="1"/>
    </xf>
    <xf numFmtId="0" fontId="5" fillId="0" borderId="2" xfId="0" applyFont="1" applyFill="1" applyBorder="1" applyAlignment="1">
      <alignment/>
    </xf>
    <xf numFmtId="43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43" fontId="6" fillId="0" borderId="0" xfId="15" applyFont="1" applyFill="1" applyAlignment="1">
      <alignment horizontal="left"/>
    </xf>
    <xf numFmtId="0" fontId="1" fillId="0" borderId="0" xfId="0" applyFont="1" applyAlignment="1">
      <alignment horizontal="left" shrinkToFi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43" fontId="7" fillId="0" borderId="12" xfId="15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52">
      <selection activeCell="A57" sqref="A57"/>
    </sheetView>
  </sheetViews>
  <sheetFormatPr defaultColWidth="9.140625" defaultRowHeight="12.75"/>
  <cols>
    <col min="1" max="1" width="49.8515625" style="1" customWidth="1"/>
    <col min="2" max="2" width="18.28125" style="23" customWidth="1"/>
    <col min="3" max="3" width="13.8515625" style="23" customWidth="1"/>
    <col min="4" max="4" width="5.8515625" style="23" customWidth="1"/>
    <col min="5" max="5" width="13.8515625" style="23" customWidth="1"/>
    <col min="6" max="6" width="9.140625" style="1" customWidth="1"/>
    <col min="7" max="7" width="12.57421875" style="1" customWidth="1"/>
    <col min="8" max="16384" width="9.140625" style="1" customWidth="1"/>
  </cols>
  <sheetData>
    <row r="1" spans="1:5" ht="23.25">
      <c r="A1" s="142" t="s">
        <v>286</v>
      </c>
      <c r="B1" s="142"/>
      <c r="C1" s="142"/>
      <c r="D1" s="142"/>
      <c r="E1" s="142"/>
    </row>
    <row r="2" spans="1:5" ht="23.25">
      <c r="A2" s="142" t="s">
        <v>201</v>
      </c>
      <c r="B2" s="142"/>
      <c r="C2" s="142"/>
      <c r="D2" s="142"/>
      <c r="E2" s="142"/>
    </row>
    <row r="3" spans="1:5" ht="23.25">
      <c r="A3" s="142" t="s">
        <v>0</v>
      </c>
      <c r="B3" s="142"/>
      <c r="C3" s="142"/>
      <c r="D3" s="142"/>
      <c r="E3" s="142"/>
    </row>
    <row r="5" spans="1:5" ht="23.25">
      <c r="A5" s="11" t="s">
        <v>1</v>
      </c>
      <c r="B5" s="28" t="s">
        <v>2</v>
      </c>
      <c r="C5" s="28" t="s">
        <v>3</v>
      </c>
      <c r="D5" s="55" t="s">
        <v>191</v>
      </c>
      <c r="E5" s="30" t="s">
        <v>195</v>
      </c>
    </row>
    <row r="6" spans="1:5" ht="23.25">
      <c r="A6" s="12"/>
      <c r="B6" s="31"/>
      <c r="C6" s="31"/>
      <c r="D6" s="53" t="s">
        <v>189</v>
      </c>
      <c r="E6" s="39" t="s">
        <v>193</v>
      </c>
    </row>
    <row r="7" spans="1:5" ht="23.25">
      <c r="A7" s="13" t="s">
        <v>4</v>
      </c>
      <c r="B7" s="25"/>
      <c r="C7" s="25"/>
      <c r="D7" s="42"/>
      <c r="E7" s="24"/>
    </row>
    <row r="8" spans="1:5" ht="23.25">
      <c r="A8" s="14" t="s">
        <v>5</v>
      </c>
      <c r="B8" s="25"/>
      <c r="C8" s="25"/>
      <c r="D8" s="25"/>
      <c r="E8" s="24"/>
    </row>
    <row r="9" spans="1:7" ht="23.25">
      <c r="A9" s="13" t="s">
        <v>6</v>
      </c>
      <c r="B9" s="25">
        <v>30000</v>
      </c>
      <c r="C9" s="25">
        <v>75590</v>
      </c>
      <c r="D9" s="51" t="s">
        <v>191</v>
      </c>
      <c r="E9" s="24">
        <f>C9-B9</f>
        <v>45590</v>
      </c>
      <c r="G9" s="34"/>
    </row>
    <row r="10" spans="1:7" ht="23.25">
      <c r="A10" s="13" t="s">
        <v>7</v>
      </c>
      <c r="B10" s="25">
        <v>200000</v>
      </c>
      <c r="C10" s="25">
        <v>191803.1</v>
      </c>
      <c r="D10" s="51" t="s">
        <v>189</v>
      </c>
      <c r="E10" s="24">
        <f>B10-C10</f>
        <v>8196.899999999994</v>
      </c>
      <c r="G10" s="34"/>
    </row>
    <row r="11" spans="1:7" ht="23.25">
      <c r="A11" s="13" t="s">
        <v>8</v>
      </c>
      <c r="B11" s="25">
        <v>60000</v>
      </c>
      <c r="C11" s="25">
        <v>55784</v>
      </c>
      <c r="D11" s="51" t="s">
        <v>189</v>
      </c>
      <c r="E11" s="24">
        <f>B11-C11</f>
        <v>4216</v>
      </c>
      <c r="G11" s="34"/>
    </row>
    <row r="12" spans="1:7" ht="23.25">
      <c r="A12" s="13" t="s">
        <v>182</v>
      </c>
      <c r="B12" s="25">
        <v>7000000</v>
      </c>
      <c r="C12" s="25">
        <v>7896236.32</v>
      </c>
      <c r="D12" s="51" t="s">
        <v>191</v>
      </c>
      <c r="E12" s="24">
        <f>C12-B12</f>
        <v>896236.3200000003</v>
      </c>
      <c r="G12" s="34"/>
    </row>
    <row r="13" spans="1:7" ht="23.25">
      <c r="A13" s="13" t="s">
        <v>183</v>
      </c>
      <c r="B13" s="25">
        <v>20000</v>
      </c>
      <c r="C13" s="25">
        <v>0</v>
      </c>
      <c r="D13" s="51" t="s">
        <v>189</v>
      </c>
      <c r="E13" s="24">
        <f>B13-C13</f>
        <v>20000</v>
      </c>
      <c r="G13" s="34"/>
    </row>
    <row r="14" spans="1:7" ht="23.25">
      <c r="A14" s="13" t="s">
        <v>184</v>
      </c>
      <c r="B14" s="25">
        <v>900000</v>
      </c>
      <c r="C14" s="25">
        <v>1130309.05</v>
      </c>
      <c r="D14" s="51" t="s">
        <v>191</v>
      </c>
      <c r="E14" s="24">
        <f>C14-B14</f>
        <v>230309.05000000005</v>
      </c>
      <c r="G14" s="34"/>
    </row>
    <row r="15" spans="1:7" ht="23.25">
      <c r="A15" s="13" t="s">
        <v>185</v>
      </c>
      <c r="B15" s="25">
        <v>2000000</v>
      </c>
      <c r="C15" s="25">
        <v>3061286.86</v>
      </c>
      <c r="D15" s="51" t="s">
        <v>191</v>
      </c>
      <c r="E15" s="24">
        <f>C15-B15</f>
        <v>1061286.8599999999</v>
      </c>
      <c r="G15" s="34"/>
    </row>
    <row r="16" spans="1:7" ht="23.25">
      <c r="A16" s="13" t="s">
        <v>186</v>
      </c>
      <c r="B16" s="25">
        <v>700000</v>
      </c>
      <c r="C16" s="25">
        <v>1114417</v>
      </c>
      <c r="D16" s="51" t="s">
        <v>191</v>
      </c>
      <c r="E16" s="24">
        <f>C16-B16</f>
        <v>414417</v>
      </c>
      <c r="G16" s="34"/>
    </row>
    <row r="17" spans="1:7" ht="23.25">
      <c r="A17" s="13" t="s">
        <v>187</v>
      </c>
      <c r="B17" s="25">
        <v>20000</v>
      </c>
      <c r="C17" s="25">
        <v>43902.68</v>
      </c>
      <c r="D17" s="51" t="s">
        <v>191</v>
      </c>
      <c r="E17" s="24">
        <f>C17-B17</f>
        <v>23902.68</v>
      </c>
      <c r="G17" s="34"/>
    </row>
    <row r="18" spans="1:7" ht="23.25">
      <c r="A18" s="13" t="s">
        <v>188</v>
      </c>
      <c r="B18" s="25">
        <v>70000</v>
      </c>
      <c r="C18" s="25">
        <v>56855.94</v>
      </c>
      <c r="D18" s="51" t="s">
        <v>189</v>
      </c>
      <c r="E18" s="24">
        <f>B18-C18</f>
        <v>13144.059999999998</v>
      </c>
      <c r="G18" s="34"/>
    </row>
    <row r="19" spans="1:7" ht="24" thickBot="1">
      <c r="A19" s="15" t="s">
        <v>9</v>
      </c>
      <c r="B19" s="40">
        <f>SUM(B9:B18)</f>
        <v>11000000</v>
      </c>
      <c r="C19" s="40">
        <f>SUM(C9:C18)</f>
        <v>13626184.95</v>
      </c>
      <c r="D19" s="54" t="s">
        <v>191</v>
      </c>
      <c r="E19" s="40">
        <f>C19-B19</f>
        <v>2626184.9499999993</v>
      </c>
      <c r="G19" s="34"/>
    </row>
    <row r="20" spans="1:7" ht="24" thickTop="1">
      <c r="A20" s="13" t="s">
        <v>10</v>
      </c>
      <c r="B20" s="25"/>
      <c r="C20" s="25"/>
      <c r="D20" s="25"/>
      <c r="E20" s="24"/>
      <c r="G20" s="34"/>
    </row>
    <row r="21" spans="1:7" ht="23.25">
      <c r="A21" s="13" t="s">
        <v>11</v>
      </c>
      <c r="B21" s="25"/>
      <c r="C21" s="25"/>
      <c r="D21" s="25"/>
      <c r="E21" s="24"/>
      <c r="G21" s="34"/>
    </row>
    <row r="22" spans="1:7" ht="23.25">
      <c r="A22" s="13" t="s">
        <v>190</v>
      </c>
      <c r="B22" s="25">
        <v>4000</v>
      </c>
      <c r="C22" s="25">
        <v>6800</v>
      </c>
      <c r="D22" s="51" t="s">
        <v>191</v>
      </c>
      <c r="E22" s="24">
        <f>C22-B22</f>
        <v>2800</v>
      </c>
      <c r="G22" s="34"/>
    </row>
    <row r="23" spans="1:7" ht="23.25">
      <c r="A23" s="13" t="s">
        <v>202</v>
      </c>
      <c r="B23" s="25">
        <v>0</v>
      </c>
      <c r="C23" s="25">
        <v>34172</v>
      </c>
      <c r="D23" s="51" t="s">
        <v>191</v>
      </c>
      <c r="E23" s="24">
        <f>C23</f>
        <v>34172</v>
      </c>
      <c r="G23" s="34"/>
    </row>
    <row r="24" spans="1:7" ht="23.25">
      <c r="A24" s="13" t="s">
        <v>203</v>
      </c>
      <c r="B24" s="25">
        <v>70000</v>
      </c>
      <c r="C24" s="25">
        <v>188280</v>
      </c>
      <c r="D24" s="51" t="s">
        <v>191</v>
      </c>
      <c r="E24" s="24">
        <f>C24-B24</f>
        <v>118280</v>
      </c>
      <c r="G24" s="34"/>
    </row>
    <row r="25" spans="1:7" ht="23.25">
      <c r="A25" s="13" t="s">
        <v>204</v>
      </c>
      <c r="B25" s="43">
        <v>10000</v>
      </c>
      <c r="C25" s="43">
        <v>11000</v>
      </c>
      <c r="D25" s="53" t="s">
        <v>191</v>
      </c>
      <c r="E25" s="44">
        <f>C25-B25</f>
        <v>1000</v>
      </c>
      <c r="G25" s="34"/>
    </row>
    <row r="26" spans="1:9" ht="24" thickBot="1">
      <c r="A26" s="12" t="s">
        <v>9</v>
      </c>
      <c r="B26" s="45">
        <f>SUM(B22:B25)</f>
        <v>84000</v>
      </c>
      <c r="C26" s="45">
        <f>SUM(C22:C25)</f>
        <v>240252</v>
      </c>
      <c r="D26" s="52" t="s">
        <v>191</v>
      </c>
      <c r="E26" s="45">
        <f>C26-B26</f>
        <v>156252</v>
      </c>
      <c r="H26" s="23"/>
      <c r="I26" s="23"/>
    </row>
    <row r="27" spans="8:9" ht="24" thickTop="1">
      <c r="H27" s="23"/>
      <c r="I27" s="23"/>
    </row>
    <row r="28" spans="1:9" ht="23.25">
      <c r="A28" s="1" t="s">
        <v>200</v>
      </c>
      <c r="B28" s="23" t="s">
        <v>15</v>
      </c>
      <c r="E28" s="23" t="s">
        <v>53</v>
      </c>
      <c r="H28" s="23"/>
      <c r="I28" s="23"/>
    </row>
    <row r="29" spans="1:9" ht="23.25">
      <c r="A29" s="1" t="s">
        <v>13</v>
      </c>
      <c r="B29" s="23" t="s">
        <v>16</v>
      </c>
      <c r="H29" s="23"/>
      <c r="I29" s="23"/>
    </row>
    <row r="30" spans="1:7" ht="23.25">
      <c r="A30" s="1" t="s">
        <v>14</v>
      </c>
      <c r="B30" s="23" t="s">
        <v>20</v>
      </c>
      <c r="G30" s="34"/>
    </row>
    <row r="31" spans="2:7" ht="23.25">
      <c r="B31" s="1" t="s">
        <v>17</v>
      </c>
      <c r="G31" s="34"/>
    </row>
    <row r="32" spans="1:2" ht="23.25">
      <c r="A32" s="23" t="s">
        <v>299</v>
      </c>
      <c r="B32" s="1" t="s">
        <v>292</v>
      </c>
    </row>
    <row r="33" spans="1:5" ht="23.25">
      <c r="A33" s="23" t="s">
        <v>19</v>
      </c>
      <c r="B33" s="141" t="s">
        <v>196</v>
      </c>
      <c r="C33" s="141"/>
      <c r="D33" s="141"/>
      <c r="E33" s="141"/>
    </row>
    <row r="34" spans="1:5" ht="23.25">
      <c r="A34" s="23" t="s">
        <v>199</v>
      </c>
      <c r="B34" s="141" t="s">
        <v>18</v>
      </c>
      <c r="C34" s="141"/>
      <c r="D34" s="141"/>
      <c r="E34" s="141"/>
    </row>
    <row r="35" ht="23.25">
      <c r="G35" s="34"/>
    </row>
    <row r="36" ht="23.25">
      <c r="G36" s="34"/>
    </row>
    <row r="37" spans="1:7" ht="23.25">
      <c r="A37" s="143" t="s">
        <v>21</v>
      </c>
      <c r="B37" s="143"/>
      <c r="C37" s="143"/>
      <c r="D37" s="143"/>
      <c r="E37" s="143"/>
      <c r="G37" s="34"/>
    </row>
    <row r="38" spans="1:7" ht="23.25">
      <c r="A38" s="11" t="s">
        <v>1</v>
      </c>
      <c r="B38" s="28" t="s">
        <v>2</v>
      </c>
      <c r="C38" s="28" t="s">
        <v>3</v>
      </c>
      <c r="D38" s="55" t="s">
        <v>191</v>
      </c>
      <c r="E38" s="30" t="s">
        <v>192</v>
      </c>
      <c r="G38" s="34"/>
    </row>
    <row r="39" spans="1:7" ht="23.25">
      <c r="A39" s="12"/>
      <c r="B39" s="31"/>
      <c r="C39" s="31"/>
      <c r="D39" s="53" t="s">
        <v>189</v>
      </c>
      <c r="E39" s="39" t="s">
        <v>194</v>
      </c>
      <c r="G39" s="34"/>
    </row>
    <row r="40" spans="1:7" ht="23.25">
      <c r="A40" s="14" t="s">
        <v>22</v>
      </c>
      <c r="B40" s="25"/>
      <c r="C40" s="25"/>
      <c r="D40" s="42"/>
      <c r="E40" s="24"/>
      <c r="G40" s="34"/>
    </row>
    <row r="41" spans="1:7" ht="23.25">
      <c r="A41" s="13" t="s">
        <v>23</v>
      </c>
      <c r="B41" s="25">
        <v>30000</v>
      </c>
      <c r="C41" s="25">
        <v>24148.29</v>
      </c>
      <c r="D41" s="51" t="s">
        <v>189</v>
      </c>
      <c r="E41" s="24">
        <f>B41-C41</f>
        <v>5851.709999999999</v>
      </c>
      <c r="G41" s="34"/>
    </row>
    <row r="42" spans="1:7" ht="24" thickBot="1">
      <c r="A42" s="14" t="s">
        <v>24</v>
      </c>
      <c r="B42" s="40">
        <f>SUM(B41)</f>
        <v>30000</v>
      </c>
      <c r="C42" s="40">
        <f>SUM(C41)</f>
        <v>24148.29</v>
      </c>
      <c r="D42" s="54" t="s">
        <v>189</v>
      </c>
      <c r="E42" s="40">
        <f>SUM(E41)</f>
        <v>5851.709999999999</v>
      </c>
      <c r="G42" s="34"/>
    </row>
    <row r="43" spans="1:7" ht="24" thickTop="1">
      <c r="A43" s="13"/>
      <c r="B43" s="25"/>
      <c r="C43" s="25"/>
      <c r="D43" s="25"/>
      <c r="E43" s="24"/>
      <c r="G43" s="34"/>
    </row>
    <row r="44" spans="1:7" ht="23.25">
      <c r="A44" s="14" t="s">
        <v>25</v>
      </c>
      <c r="B44" s="25"/>
      <c r="C44" s="25"/>
      <c r="D44" s="25"/>
      <c r="E44" s="24"/>
      <c r="G44" s="34"/>
    </row>
    <row r="45" spans="1:7" ht="23.25">
      <c r="A45" s="13" t="s">
        <v>26</v>
      </c>
      <c r="B45" s="25">
        <v>10000</v>
      </c>
      <c r="C45" s="25">
        <v>3600</v>
      </c>
      <c r="D45" s="51" t="s">
        <v>189</v>
      </c>
      <c r="E45" s="24">
        <f>B45-C45</f>
        <v>6400</v>
      </c>
      <c r="G45" s="34"/>
    </row>
    <row r="46" spans="1:7" ht="23.25">
      <c r="A46" s="13" t="s">
        <v>27</v>
      </c>
      <c r="B46" s="25">
        <v>100000</v>
      </c>
      <c r="C46" s="25">
        <v>63000</v>
      </c>
      <c r="D46" s="51" t="s">
        <v>189</v>
      </c>
      <c r="E46" s="24">
        <f>B46-C46</f>
        <v>37000</v>
      </c>
      <c r="G46" s="34"/>
    </row>
    <row r="47" spans="1:7" ht="23.25">
      <c r="A47" s="13" t="s">
        <v>28</v>
      </c>
      <c r="B47" s="25">
        <v>0</v>
      </c>
      <c r="C47" s="25">
        <v>0</v>
      </c>
      <c r="D47" s="51" t="s">
        <v>189</v>
      </c>
      <c r="E47" s="24">
        <f>B47</f>
        <v>0</v>
      </c>
      <c r="G47" s="34"/>
    </row>
    <row r="48" spans="1:7" ht="23.25">
      <c r="A48" s="13" t="s">
        <v>29</v>
      </c>
      <c r="B48" s="25">
        <v>50000</v>
      </c>
      <c r="C48" s="25">
        <v>2831</v>
      </c>
      <c r="D48" s="51" t="s">
        <v>189</v>
      </c>
      <c r="E48" s="24">
        <f>B48-C48</f>
        <v>47169</v>
      </c>
      <c r="G48" s="34"/>
    </row>
    <row r="49" spans="1:7" ht="24" thickBot="1">
      <c r="A49" s="14" t="s">
        <v>24</v>
      </c>
      <c r="B49" s="40">
        <f>SUM(B45:B48)</f>
        <v>160000</v>
      </c>
      <c r="C49" s="40">
        <f>SUM(C45:C48)</f>
        <v>69431</v>
      </c>
      <c r="D49" s="54" t="s">
        <v>189</v>
      </c>
      <c r="E49" s="40">
        <f>B49-C49</f>
        <v>90569</v>
      </c>
      <c r="G49" s="34"/>
    </row>
    <row r="50" spans="1:7" ht="24" thickTop="1">
      <c r="A50" s="13"/>
      <c r="B50" s="25"/>
      <c r="C50" s="25"/>
      <c r="D50" s="25"/>
      <c r="E50" s="24"/>
      <c r="G50" s="34"/>
    </row>
    <row r="51" spans="1:7" ht="23.25">
      <c r="A51" s="14" t="s">
        <v>30</v>
      </c>
      <c r="B51" s="25"/>
      <c r="C51" s="25"/>
      <c r="D51" s="25"/>
      <c r="E51" s="24"/>
      <c r="G51" s="34"/>
    </row>
    <row r="52" spans="1:7" ht="23.25">
      <c r="A52" s="13" t="s">
        <v>31</v>
      </c>
      <c r="B52" s="25">
        <v>13226000</v>
      </c>
      <c r="C52" s="25">
        <v>9766152</v>
      </c>
      <c r="D52" s="51" t="s">
        <v>189</v>
      </c>
      <c r="E52" s="24">
        <f>B52-C52</f>
        <v>3459848</v>
      </c>
      <c r="G52" s="34"/>
    </row>
    <row r="53" spans="1:7" ht="24" thickBot="1">
      <c r="A53" s="14" t="s">
        <v>24</v>
      </c>
      <c r="B53" s="40">
        <f>SUM(B52)</f>
        <v>13226000</v>
      </c>
      <c r="C53" s="40">
        <f>SUM(C52)</f>
        <v>9766152</v>
      </c>
      <c r="D53" s="54" t="s">
        <v>189</v>
      </c>
      <c r="E53" s="40">
        <f>SUM(E52)</f>
        <v>3459848</v>
      </c>
      <c r="G53" s="34"/>
    </row>
    <row r="54" spans="1:7" ht="24" thickTop="1">
      <c r="A54" s="91"/>
      <c r="B54" s="43"/>
      <c r="C54" s="43"/>
      <c r="D54" s="43"/>
      <c r="E54" s="44"/>
      <c r="G54" s="34"/>
    </row>
    <row r="55" spans="1:7" ht="24" thickBot="1">
      <c r="A55" s="12" t="s">
        <v>32</v>
      </c>
      <c r="B55" s="45">
        <f>B19+B26+B42+B49+B53</f>
        <v>24500000</v>
      </c>
      <c r="C55" s="45">
        <f>C19+C26+C42+C49+C53</f>
        <v>23726168.24</v>
      </c>
      <c r="D55" s="52" t="s">
        <v>189</v>
      </c>
      <c r="E55" s="45">
        <f>B55-C55</f>
        <v>773831.7600000016</v>
      </c>
      <c r="G55" s="34"/>
    </row>
    <row r="56" ht="24" thickTop="1"/>
    <row r="58" spans="1:5" ht="23.25">
      <c r="A58" s="1" t="s">
        <v>200</v>
      </c>
      <c r="B58" s="23" t="s">
        <v>15</v>
      </c>
      <c r="E58" s="72" t="s">
        <v>53</v>
      </c>
    </row>
    <row r="59" spans="1:2" ht="23.25">
      <c r="A59" s="1" t="s">
        <v>13</v>
      </c>
      <c r="B59" s="23" t="s">
        <v>16</v>
      </c>
    </row>
    <row r="60" spans="1:2" ht="23.25">
      <c r="A60" s="1" t="s">
        <v>14</v>
      </c>
      <c r="B60" s="23" t="s">
        <v>20</v>
      </c>
    </row>
    <row r="61" ht="23.25">
      <c r="B61" s="1" t="s">
        <v>17</v>
      </c>
    </row>
    <row r="62" spans="1:2" ht="23.25">
      <c r="A62" s="23" t="s">
        <v>300</v>
      </c>
      <c r="B62" s="1" t="s">
        <v>292</v>
      </c>
    </row>
    <row r="63" spans="1:5" ht="23.25">
      <c r="A63" s="23" t="s">
        <v>19</v>
      </c>
      <c r="B63" s="141" t="s">
        <v>196</v>
      </c>
      <c r="C63" s="141"/>
      <c r="D63" s="141"/>
      <c r="E63" s="141"/>
    </row>
    <row r="64" spans="1:5" ht="23.25">
      <c r="A64" s="23" t="s">
        <v>199</v>
      </c>
      <c r="B64" s="141" t="s">
        <v>18</v>
      </c>
      <c r="C64" s="141"/>
      <c r="D64" s="141"/>
      <c r="E64" s="141"/>
    </row>
  </sheetData>
  <mergeCells count="8">
    <mergeCell ref="B63:E63"/>
    <mergeCell ref="B64:E64"/>
    <mergeCell ref="A1:E1"/>
    <mergeCell ref="A2:E2"/>
    <mergeCell ref="A3:E3"/>
    <mergeCell ref="A37:E37"/>
    <mergeCell ref="B33:E33"/>
    <mergeCell ref="B34:E34"/>
  </mergeCells>
  <printOptions/>
  <pageMargins left="0.2" right="0.17" top="0.27" bottom="0.26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7">
      <selection activeCell="A51" sqref="A51"/>
    </sheetView>
  </sheetViews>
  <sheetFormatPr defaultColWidth="9.140625" defaultRowHeight="12.75"/>
  <cols>
    <col min="1" max="1" width="45.00390625" style="1" customWidth="1"/>
    <col min="2" max="2" width="17.57421875" style="23" customWidth="1"/>
    <col min="3" max="3" width="16.8515625" style="23" customWidth="1"/>
    <col min="4" max="4" width="4.57421875" style="23" customWidth="1"/>
    <col min="5" max="5" width="16.421875" style="23" customWidth="1"/>
    <col min="6" max="6" width="9.140625" style="1" customWidth="1"/>
    <col min="7" max="7" width="18.28125" style="1" customWidth="1"/>
    <col min="8" max="16384" width="9.140625" style="1" customWidth="1"/>
  </cols>
  <sheetData>
    <row r="1" spans="1:5" ht="23.25">
      <c r="A1" s="142" t="s">
        <v>0</v>
      </c>
      <c r="B1" s="142"/>
      <c r="C1" s="142"/>
      <c r="D1" s="142"/>
      <c r="E1" s="142"/>
    </row>
    <row r="2" spans="1:5" ht="23.25">
      <c r="A2" s="142" t="s">
        <v>286</v>
      </c>
      <c r="B2" s="142"/>
      <c r="C2" s="142"/>
      <c r="D2" s="142"/>
      <c r="E2" s="142"/>
    </row>
    <row r="3" spans="1:5" ht="23.25">
      <c r="A3" s="142" t="s">
        <v>201</v>
      </c>
      <c r="B3" s="142"/>
      <c r="C3" s="142"/>
      <c r="D3" s="142"/>
      <c r="E3" s="142"/>
    </row>
    <row r="5" spans="1:5" ht="23.25">
      <c r="A5" s="11" t="s">
        <v>1</v>
      </c>
      <c r="B5" s="28" t="s">
        <v>2</v>
      </c>
      <c r="C5" s="28" t="s">
        <v>3</v>
      </c>
      <c r="D5" s="55" t="s">
        <v>191</v>
      </c>
      <c r="E5" s="30" t="s">
        <v>192</v>
      </c>
    </row>
    <row r="6" spans="1:5" ht="23.25">
      <c r="A6" s="12"/>
      <c r="B6" s="31"/>
      <c r="C6" s="31"/>
      <c r="D6" s="53" t="s">
        <v>189</v>
      </c>
      <c r="E6" s="39" t="s">
        <v>193</v>
      </c>
    </row>
    <row r="7" spans="1:5" ht="23.25">
      <c r="A7" s="18" t="s">
        <v>4</v>
      </c>
      <c r="B7" s="42"/>
      <c r="C7" s="42"/>
      <c r="D7" s="42"/>
      <c r="E7" s="49"/>
    </row>
    <row r="8" spans="1:5" ht="23.25">
      <c r="A8" s="7" t="s">
        <v>33</v>
      </c>
      <c r="B8" s="25"/>
      <c r="C8" s="25"/>
      <c r="D8" s="25"/>
      <c r="E8" s="24"/>
    </row>
    <row r="9" spans="1:7" ht="23.25">
      <c r="A9" s="6" t="s">
        <v>5</v>
      </c>
      <c r="B9" s="25">
        <v>11000000</v>
      </c>
      <c r="C9" s="25">
        <v>13626184.95</v>
      </c>
      <c r="D9" s="51" t="s">
        <v>191</v>
      </c>
      <c r="E9" s="24">
        <f>C9-B9</f>
        <v>2626184.9499999993</v>
      </c>
      <c r="G9" s="34"/>
    </row>
    <row r="10" spans="1:7" ht="23.25">
      <c r="A10" s="6" t="s">
        <v>34</v>
      </c>
      <c r="B10" s="25">
        <v>84000</v>
      </c>
      <c r="C10" s="25">
        <v>240252</v>
      </c>
      <c r="D10" s="51" t="s">
        <v>191</v>
      </c>
      <c r="E10" s="24">
        <f>C10-B10</f>
        <v>156252</v>
      </c>
      <c r="G10" s="34"/>
    </row>
    <row r="11" spans="1:7" ht="23.25">
      <c r="A11" s="6" t="s">
        <v>35</v>
      </c>
      <c r="B11" s="25">
        <v>30000</v>
      </c>
      <c r="C11" s="25">
        <v>24148.29</v>
      </c>
      <c r="D11" s="51" t="s">
        <v>189</v>
      </c>
      <c r="E11" s="24">
        <f>B11-C11</f>
        <v>5851.709999999999</v>
      </c>
      <c r="G11" s="34"/>
    </row>
    <row r="12" spans="1:7" ht="23.25">
      <c r="A12" s="6" t="s">
        <v>36</v>
      </c>
      <c r="B12" s="25">
        <v>160000</v>
      </c>
      <c r="C12" s="25">
        <v>69431</v>
      </c>
      <c r="D12" s="51" t="s">
        <v>189</v>
      </c>
      <c r="E12" s="24">
        <f>B12-C12</f>
        <v>90569</v>
      </c>
      <c r="G12" s="34"/>
    </row>
    <row r="13" spans="1:7" ht="23.25">
      <c r="A13" s="6" t="s">
        <v>37</v>
      </c>
      <c r="B13" s="43">
        <v>13226000</v>
      </c>
      <c r="C13" s="43">
        <v>9766152</v>
      </c>
      <c r="D13" s="53" t="s">
        <v>189</v>
      </c>
      <c r="E13" s="44">
        <f>B13-C13</f>
        <v>3459848</v>
      </c>
      <c r="G13" s="34"/>
    </row>
    <row r="14" spans="1:7" ht="24" thickBot="1">
      <c r="A14" s="7" t="s">
        <v>38</v>
      </c>
      <c r="B14" s="45">
        <f>SUM(B9:B13)</f>
        <v>24500000</v>
      </c>
      <c r="C14" s="45">
        <f>SUM(C9:C13)</f>
        <v>23726168.24</v>
      </c>
      <c r="D14" s="52" t="s">
        <v>189</v>
      </c>
      <c r="E14" s="46">
        <f>B14-C14</f>
        <v>773831.7600000016</v>
      </c>
      <c r="G14" s="34"/>
    </row>
    <row r="15" spans="1:5" ht="24" thickTop="1">
      <c r="A15" s="6"/>
      <c r="B15" s="50" t="s">
        <v>2</v>
      </c>
      <c r="C15" s="50" t="s">
        <v>39</v>
      </c>
      <c r="D15" s="51" t="s">
        <v>191</v>
      </c>
      <c r="E15" s="56" t="s">
        <v>192</v>
      </c>
    </row>
    <row r="16" spans="1:5" ht="23.25">
      <c r="A16" s="6"/>
      <c r="B16" s="31"/>
      <c r="C16" s="31"/>
      <c r="D16" s="53" t="s">
        <v>189</v>
      </c>
      <c r="E16" s="39" t="s">
        <v>194</v>
      </c>
    </row>
    <row r="17" spans="1:5" ht="23.25">
      <c r="A17" s="7" t="s">
        <v>40</v>
      </c>
      <c r="B17" s="42"/>
      <c r="C17" s="42"/>
      <c r="D17" s="25"/>
      <c r="E17" s="24"/>
    </row>
    <row r="18" spans="1:5" ht="23.25">
      <c r="A18" s="6" t="s">
        <v>41</v>
      </c>
      <c r="B18" s="25"/>
      <c r="C18" s="25"/>
      <c r="D18" s="25"/>
      <c r="E18" s="24"/>
    </row>
    <row r="19" spans="1:7" ht="23.25">
      <c r="A19" s="6" t="s">
        <v>42</v>
      </c>
      <c r="B19" s="25">
        <v>120000</v>
      </c>
      <c r="C19" s="25">
        <v>112640</v>
      </c>
      <c r="D19" s="51" t="s">
        <v>189</v>
      </c>
      <c r="E19" s="24">
        <f aca="true" t="shared" si="0" ref="E19:E28">B19-C19</f>
        <v>7360</v>
      </c>
      <c r="G19" s="34"/>
    </row>
    <row r="20" spans="1:7" ht="23.25">
      <c r="A20" s="6" t="s">
        <v>43</v>
      </c>
      <c r="B20" s="25">
        <v>215000</v>
      </c>
      <c r="C20" s="25">
        <v>168446</v>
      </c>
      <c r="D20" s="51" t="s">
        <v>189</v>
      </c>
      <c r="E20" s="24">
        <f t="shared" si="0"/>
        <v>46554</v>
      </c>
      <c r="G20" s="34"/>
    </row>
    <row r="21" spans="1:7" ht="23.25">
      <c r="A21" s="6" t="s">
        <v>44</v>
      </c>
      <c r="B21" s="25">
        <f>6496000-B19-B20-B22</f>
        <v>5861000</v>
      </c>
      <c r="C21" s="25">
        <f>5345936-C19-C20-C22</f>
        <v>4876850</v>
      </c>
      <c r="D21" s="51" t="s">
        <v>189</v>
      </c>
      <c r="E21" s="24">
        <f t="shared" si="0"/>
        <v>984150</v>
      </c>
      <c r="G21" s="34"/>
    </row>
    <row r="22" spans="1:7" ht="23.25">
      <c r="A22" s="6" t="s">
        <v>45</v>
      </c>
      <c r="B22" s="25">
        <v>300000</v>
      </c>
      <c r="C22" s="25">
        <v>188000</v>
      </c>
      <c r="D22" s="51" t="s">
        <v>189</v>
      </c>
      <c r="E22" s="24">
        <f t="shared" si="0"/>
        <v>112000</v>
      </c>
      <c r="G22" s="34"/>
    </row>
    <row r="23" spans="1:7" ht="23.25">
      <c r="A23" s="6" t="s">
        <v>46</v>
      </c>
      <c r="B23" s="25">
        <v>2603500</v>
      </c>
      <c r="C23" s="25">
        <v>2560334</v>
      </c>
      <c r="D23" s="51" t="s">
        <v>189</v>
      </c>
      <c r="E23" s="24">
        <f t="shared" si="0"/>
        <v>43166</v>
      </c>
      <c r="G23" s="34"/>
    </row>
    <row r="24" spans="1:7" ht="23.25">
      <c r="A24" s="6" t="s">
        <v>47</v>
      </c>
      <c r="B24" s="25">
        <v>2033979</v>
      </c>
      <c r="C24" s="25">
        <v>2032674</v>
      </c>
      <c r="D24" s="51" t="s">
        <v>189</v>
      </c>
      <c r="E24" s="24">
        <f t="shared" si="0"/>
        <v>1305</v>
      </c>
      <c r="G24" s="34"/>
    </row>
    <row r="25" spans="1:7" ht="23.25">
      <c r="A25" s="6" t="s">
        <v>48</v>
      </c>
      <c r="B25" s="25">
        <f>3182224+3047480+2090417</f>
        <v>8320121</v>
      </c>
      <c r="C25" s="25">
        <f>2779831+2086720.54+1631452.98</f>
        <v>6498004.52</v>
      </c>
      <c r="D25" s="51" t="s">
        <v>189</v>
      </c>
      <c r="E25" s="24">
        <f t="shared" si="0"/>
        <v>1822116.4800000004</v>
      </c>
      <c r="G25" s="34"/>
    </row>
    <row r="26" spans="1:7" ht="23.25">
      <c r="A26" s="6" t="s">
        <v>49</v>
      </c>
      <c r="B26" s="25">
        <v>217500</v>
      </c>
      <c r="C26" s="25">
        <v>172839.81</v>
      </c>
      <c r="D26" s="51" t="s">
        <v>189</v>
      </c>
      <c r="E26" s="24">
        <f t="shared" si="0"/>
        <v>44660.19</v>
      </c>
      <c r="G26" s="34"/>
    </row>
    <row r="27" spans="1:7" ht="23.25">
      <c r="A27" s="6" t="s">
        <v>50</v>
      </c>
      <c r="B27" s="25">
        <v>2303500</v>
      </c>
      <c r="C27" s="25">
        <v>1552900</v>
      </c>
      <c r="D27" s="51" t="s">
        <v>189</v>
      </c>
      <c r="E27" s="24">
        <f t="shared" si="0"/>
        <v>750600</v>
      </c>
      <c r="G27" s="34"/>
    </row>
    <row r="28" spans="1:7" ht="23.25">
      <c r="A28" s="13" t="s">
        <v>51</v>
      </c>
      <c r="B28" s="43">
        <v>15000</v>
      </c>
      <c r="C28" s="43">
        <v>15000</v>
      </c>
      <c r="D28" s="53" t="s">
        <v>189</v>
      </c>
      <c r="E28" s="44">
        <f t="shared" si="0"/>
        <v>0</v>
      </c>
      <c r="G28" s="34"/>
    </row>
    <row r="29" spans="1:7" ht="24" thickBot="1">
      <c r="A29" s="17" t="s">
        <v>52</v>
      </c>
      <c r="B29" s="45">
        <f>SUM(B19:B28)</f>
        <v>21989600</v>
      </c>
      <c r="C29" s="45">
        <f>SUM(C19:C28)</f>
        <v>18177688.33</v>
      </c>
      <c r="D29" s="52" t="s">
        <v>189</v>
      </c>
      <c r="E29" s="46">
        <f>SUM(E19:E28)</f>
        <v>3811911.6700000004</v>
      </c>
      <c r="G29" s="34"/>
    </row>
    <row r="30" spans="1:7" ht="21.75" customHeight="1" thickTop="1">
      <c r="A30" s="1" t="s">
        <v>58</v>
      </c>
      <c r="C30" s="23" t="s">
        <v>15</v>
      </c>
      <c r="E30" s="41" t="s">
        <v>53</v>
      </c>
      <c r="F30" s="2"/>
      <c r="G30" s="34"/>
    </row>
    <row r="31" spans="1:7" ht="21.75" customHeight="1">
      <c r="A31" s="1" t="s">
        <v>13</v>
      </c>
      <c r="B31" s="90"/>
      <c r="C31" s="23" t="s">
        <v>55</v>
      </c>
      <c r="G31" s="34"/>
    </row>
    <row r="32" spans="1:7" ht="21.75" customHeight="1">
      <c r="A32" s="1" t="s">
        <v>14</v>
      </c>
      <c r="B32" s="90"/>
      <c r="C32" s="23" t="s">
        <v>56</v>
      </c>
      <c r="G32" s="34"/>
    </row>
    <row r="33" spans="2:7" ht="21.75" customHeight="1">
      <c r="B33" s="1" t="s">
        <v>17</v>
      </c>
      <c r="G33" s="34"/>
    </row>
    <row r="34" spans="1:7" ht="21.75" customHeight="1">
      <c r="A34" s="23" t="s">
        <v>301</v>
      </c>
      <c r="B34" s="1" t="s">
        <v>292</v>
      </c>
      <c r="G34" s="34"/>
    </row>
    <row r="35" spans="1:7" ht="21.75" customHeight="1">
      <c r="A35" s="23" t="s">
        <v>19</v>
      </c>
      <c r="B35" s="141" t="s">
        <v>196</v>
      </c>
      <c r="C35" s="141"/>
      <c r="D35" s="141"/>
      <c r="E35" s="141"/>
      <c r="G35" s="34"/>
    </row>
    <row r="36" spans="1:7" ht="21.75" customHeight="1">
      <c r="A36" s="23" t="s">
        <v>199</v>
      </c>
      <c r="B36" s="141" t="s">
        <v>18</v>
      </c>
      <c r="C36" s="141"/>
      <c r="D36" s="141"/>
      <c r="E36" s="141"/>
      <c r="G36" s="34"/>
    </row>
    <row r="37" ht="23.25">
      <c r="G37" s="34"/>
    </row>
    <row r="38" ht="23.25">
      <c r="G38" s="34"/>
    </row>
    <row r="39" spans="1:7" ht="23.25">
      <c r="A39" s="143" t="s">
        <v>21</v>
      </c>
      <c r="B39" s="143"/>
      <c r="C39" s="143"/>
      <c r="D39" s="143"/>
      <c r="E39" s="143"/>
      <c r="G39" s="34"/>
    </row>
    <row r="40" spans="1:7" ht="23.25">
      <c r="A40" s="11" t="s">
        <v>1</v>
      </c>
      <c r="B40" s="28" t="s">
        <v>2</v>
      </c>
      <c r="C40" s="50" t="s">
        <v>39</v>
      </c>
      <c r="D40" s="55" t="s">
        <v>191</v>
      </c>
      <c r="E40" s="30" t="s">
        <v>192</v>
      </c>
      <c r="G40" s="34"/>
    </row>
    <row r="41" spans="1:7" ht="23.25">
      <c r="A41" s="12"/>
      <c r="B41" s="31"/>
      <c r="C41" s="31"/>
      <c r="D41" s="53" t="s">
        <v>189</v>
      </c>
      <c r="E41" s="39" t="s">
        <v>194</v>
      </c>
      <c r="G41" s="34"/>
    </row>
    <row r="42" spans="1:7" ht="23.25">
      <c r="A42" s="18" t="s">
        <v>59</v>
      </c>
      <c r="B42" s="42"/>
      <c r="C42" s="42"/>
      <c r="D42" s="42"/>
      <c r="E42" s="49"/>
      <c r="G42" s="34"/>
    </row>
    <row r="43" spans="1:7" ht="23.25">
      <c r="A43" s="7" t="s">
        <v>60</v>
      </c>
      <c r="B43" s="25"/>
      <c r="C43" s="25"/>
      <c r="D43" s="25"/>
      <c r="E43" s="24"/>
      <c r="G43" s="34"/>
    </row>
    <row r="44" spans="1:7" ht="23.25">
      <c r="A44" s="6" t="s">
        <v>61</v>
      </c>
      <c r="B44" s="47">
        <f>500400+2010000</f>
        <v>2510400</v>
      </c>
      <c r="C44" s="47">
        <f>261500+1028000</f>
        <v>1289500</v>
      </c>
      <c r="D44" s="57" t="s">
        <v>189</v>
      </c>
      <c r="E44" s="48">
        <f>B44-C44</f>
        <v>1220900</v>
      </c>
      <c r="G44" s="34"/>
    </row>
    <row r="45" spans="1:7" ht="23.25">
      <c r="A45" s="13" t="s">
        <v>62</v>
      </c>
      <c r="B45" s="43">
        <f>B29+B44</f>
        <v>24500000</v>
      </c>
      <c r="C45" s="43">
        <f>C29+C44</f>
        <v>19467188.33</v>
      </c>
      <c r="D45" s="53" t="s">
        <v>189</v>
      </c>
      <c r="E45" s="44">
        <f>B45-C45</f>
        <v>5032811.670000002</v>
      </c>
      <c r="G45" s="98"/>
    </row>
    <row r="46" spans="1:7" ht="24" thickBot="1">
      <c r="A46" s="17" t="s">
        <v>63</v>
      </c>
      <c r="B46" s="43"/>
      <c r="C46" s="40">
        <f>C14-C45</f>
        <v>4258979.91</v>
      </c>
      <c r="D46" s="43"/>
      <c r="E46" s="44"/>
      <c r="G46" s="98"/>
    </row>
    <row r="47" ht="24" thickTop="1">
      <c r="G47" s="62"/>
    </row>
    <row r="48" spans="1:7" ht="23.25">
      <c r="A48" s="1" t="s">
        <v>58</v>
      </c>
      <c r="C48" s="23" t="s">
        <v>15</v>
      </c>
      <c r="E48" s="41" t="s">
        <v>53</v>
      </c>
      <c r="F48" s="2"/>
      <c r="G48" s="62"/>
    </row>
    <row r="49" spans="1:7" ht="23.25">
      <c r="A49" s="1" t="s">
        <v>13</v>
      </c>
      <c r="C49" s="23" t="s">
        <v>55</v>
      </c>
      <c r="G49" s="62"/>
    </row>
    <row r="50" spans="1:7" ht="23.25">
      <c r="A50" s="1" t="s">
        <v>14</v>
      </c>
      <c r="C50" s="23" t="s">
        <v>56</v>
      </c>
      <c r="G50" s="62"/>
    </row>
    <row r="51" spans="2:7" ht="23.25">
      <c r="B51" s="1" t="s">
        <v>17</v>
      </c>
      <c r="G51" s="62"/>
    </row>
    <row r="52" spans="1:7" ht="23.25">
      <c r="A52" s="23" t="s">
        <v>302</v>
      </c>
      <c r="B52" s="1" t="s">
        <v>292</v>
      </c>
      <c r="G52" s="62"/>
    </row>
    <row r="53" spans="1:7" ht="23.25">
      <c r="A53" s="23" t="s">
        <v>19</v>
      </c>
      <c r="B53" s="141" t="s">
        <v>196</v>
      </c>
      <c r="C53" s="141"/>
      <c r="D53" s="141"/>
      <c r="E53" s="141"/>
      <c r="G53" s="62"/>
    </row>
    <row r="54" spans="1:7" ht="23.25">
      <c r="A54" s="23" t="s">
        <v>199</v>
      </c>
      <c r="B54" s="141" t="s">
        <v>18</v>
      </c>
      <c r="C54" s="141"/>
      <c r="D54" s="141"/>
      <c r="E54" s="141"/>
      <c r="G54" s="62"/>
    </row>
  </sheetData>
  <mergeCells count="8">
    <mergeCell ref="A1:E1"/>
    <mergeCell ref="A39:E39"/>
    <mergeCell ref="B35:E35"/>
    <mergeCell ref="B36:E36"/>
    <mergeCell ref="B53:E53"/>
    <mergeCell ref="B54:E54"/>
    <mergeCell ref="A2:E2"/>
    <mergeCell ref="A3:E3"/>
  </mergeCells>
  <printOptions/>
  <pageMargins left="0.34" right="0.17" top="0.26" bottom="0.24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6" sqref="A6"/>
    </sheetView>
  </sheetViews>
  <sheetFormatPr defaultColWidth="9.140625" defaultRowHeight="12.75"/>
  <cols>
    <col min="1" max="1" width="55.7109375" style="1" customWidth="1"/>
    <col min="2" max="3" width="20.28125" style="62" customWidth="1"/>
    <col min="4" max="4" width="9.140625" style="1" customWidth="1"/>
    <col min="5" max="5" width="15.28125" style="1" customWidth="1"/>
    <col min="6" max="6" width="21.8515625" style="1" customWidth="1"/>
    <col min="7" max="16384" width="9.140625" style="1" customWidth="1"/>
  </cols>
  <sheetData>
    <row r="1" spans="1:3" ht="23.25">
      <c r="A1" s="142" t="s">
        <v>64</v>
      </c>
      <c r="B1" s="142"/>
      <c r="C1" s="142"/>
    </row>
    <row r="2" spans="1:3" ht="23.25">
      <c r="A2" s="142" t="s">
        <v>205</v>
      </c>
      <c r="B2" s="142"/>
      <c r="C2" s="142"/>
    </row>
    <row r="3" spans="1:3" ht="23.25">
      <c r="A3" s="142" t="s">
        <v>0</v>
      </c>
      <c r="B3" s="142"/>
      <c r="C3" s="142"/>
    </row>
    <row r="4" ht="11.25" customHeight="1"/>
    <row r="5" spans="1:3" ht="23.25">
      <c r="A5" s="4" t="s">
        <v>65</v>
      </c>
      <c r="B5" s="58" t="s">
        <v>66</v>
      </c>
      <c r="C5" s="67" t="s">
        <v>67</v>
      </c>
    </row>
    <row r="6" spans="1:3" ht="23.25">
      <c r="A6" s="17"/>
      <c r="B6" s="59"/>
      <c r="C6" s="68"/>
    </row>
    <row r="7" spans="1:5" ht="23.25">
      <c r="A7" s="6" t="s">
        <v>68</v>
      </c>
      <c r="B7" s="99">
        <f>2962.6+5479.32+1903.41+30150.97+5476.35+1583.86+684.59+11105.83+571.88+6951.09+2245.45</f>
        <v>69115.34999999999</v>
      </c>
      <c r="C7" s="63">
        <f>7980.28+2962.6+5479.32+1903.41+30150.97+5476.35+1583.86+684.59+11105.83+571.88+6951.09</f>
        <v>74850.18</v>
      </c>
      <c r="E7" s="34"/>
    </row>
    <row r="8" spans="1:5" ht="23.25">
      <c r="A8" s="6" t="s">
        <v>69</v>
      </c>
      <c r="B8" s="99">
        <f>23800+22409+19500+5000+55150</f>
        <v>125859</v>
      </c>
      <c r="C8" s="63">
        <f>9975+24874+39764+33295+8890</f>
        <v>116798</v>
      </c>
      <c r="E8" s="34"/>
    </row>
    <row r="9" spans="1:5" ht="23.25">
      <c r="A9" s="6" t="s">
        <v>70</v>
      </c>
      <c r="B9" s="99">
        <f>50.5+43.45+29.95+53.35+2451.65+5752.75+1541.15+325.7+72.65+91+119.9+67.45</f>
        <v>10599.5</v>
      </c>
      <c r="C9" s="63">
        <f>9988.2+60</f>
        <v>10048.2</v>
      </c>
      <c r="E9" s="34"/>
    </row>
    <row r="10" spans="1:5" ht="23.25">
      <c r="A10" s="6" t="s">
        <v>71</v>
      </c>
      <c r="B10" s="99">
        <f>60.6+52.14+35.94+64.02+2941.98+6903.3+1849.38+390.84+87.18+109.2+143.88+80.94</f>
        <v>12719.400000000001</v>
      </c>
      <c r="C10" s="63">
        <f>11985.84+72</f>
        <v>12057.84</v>
      </c>
      <c r="E10" s="34"/>
    </row>
    <row r="11" spans="1:5" ht="23.25">
      <c r="A11" s="6" t="s">
        <v>251</v>
      </c>
      <c r="B11" s="99">
        <f>4.49+1355000+100000+1455000+428.45</f>
        <v>2910432.9400000004</v>
      </c>
      <c r="C11" s="63">
        <f>1355000+100000</f>
        <v>1455000</v>
      </c>
      <c r="E11" s="34"/>
    </row>
    <row r="12" spans="1:5" ht="23.25">
      <c r="A12" s="6" t="s">
        <v>252</v>
      </c>
      <c r="B12" s="99">
        <f>31.02+32.26</f>
        <v>63.28</v>
      </c>
      <c r="C12" s="63">
        <v>0</v>
      </c>
      <c r="E12" s="34"/>
    </row>
    <row r="13" spans="1:5" ht="23.25">
      <c r="A13" s="6" t="s">
        <v>253</v>
      </c>
      <c r="B13" s="99">
        <v>107000</v>
      </c>
      <c r="C13" s="63">
        <v>0</v>
      </c>
      <c r="E13" s="34"/>
    </row>
    <row r="14" spans="1:5" ht="23.25">
      <c r="A14" s="13" t="s">
        <v>254</v>
      </c>
      <c r="B14" s="63">
        <f>5981.31+5168.22</f>
        <v>11149.53</v>
      </c>
      <c r="C14" s="63">
        <f>5981.31+5168.22</f>
        <v>11149.53</v>
      </c>
      <c r="E14" s="34"/>
    </row>
    <row r="15" spans="1:5" ht="23.25">
      <c r="A15" s="6" t="s">
        <v>255</v>
      </c>
      <c r="B15" s="99">
        <v>0</v>
      </c>
      <c r="C15" s="63">
        <v>1455000</v>
      </c>
      <c r="E15" s="34"/>
    </row>
    <row r="16" spans="1:5" ht="23.25">
      <c r="A16" s="6" t="s">
        <v>256</v>
      </c>
      <c r="B16" s="99">
        <v>0</v>
      </c>
      <c r="C16" s="63">
        <f>77000+77000+77000+68205.9</f>
        <v>299205.9</v>
      </c>
      <c r="E16" s="34"/>
    </row>
    <row r="17" spans="1:5" ht="23.25">
      <c r="A17" s="6" t="s">
        <v>257</v>
      </c>
      <c r="B17" s="99">
        <v>1219224.96</v>
      </c>
      <c r="C17" s="63">
        <v>0</v>
      </c>
      <c r="E17" s="34"/>
    </row>
    <row r="18" spans="1:5" ht="23.25">
      <c r="A18" s="6" t="s">
        <v>258</v>
      </c>
      <c r="B18" s="99">
        <v>546004</v>
      </c>
      <c r="C18" s="63">
        <v>0</v>
      </c>
      <c r="E18" s="34"/>
    </row>
    <row r="19" spans="1:6" ht="23.25">
      <c r="A19" s="6" t="s">
        <v>259</v>
      </c>
      <c r="B19" s="99">
        <v>1239861.15</v>
      </c>
      <c r="C19" s="63">
        <f>2212867+2993680+398500+50000</f>
        <v>5655047</v>
      </c>
      <c r="E19" s="34"/>
      <c r="F19" s="34"/>
    </row>
    <row r="20" spans="1:6" ht="23.25">
      <c r="A20" s="6" t="s">
        <v>260</v>
      </c>
      <c r="B20" s="99">
        <f>77420+1000+9900+9680+22436+708300+22650+90000</f>
        <v>941386</v>
      </c>
      <c r="C20" s="63">
        <f>78420+26700+11816+3500+730950+90000</f>
        <v>941386</v>
      </c>
      <c r="E20" s="34"/>
      <c r="F20" s="34"/>
    </row>
    <row r="21" spans="1:6" ht="23.25">
      <c r="A21" s="13" t="s">
        <v>261</v>
      </c>
      <c r="B21" s="63">
        <v>0</v>
      </c>
      <c r="C21" s="63">
        <v>57500</v>
      </c>
      <c r="E21" s="34"/>
      <c r="F21" s="34"/>
    </row>
    <row r="22" spans="1:5" ht="23.25">
      <c r="A22" s="13" t="s">
        <v>262</v>
      </c>
      <c r="B22" s="63">
        <v>25501</v>
      </c>
      <c r="C22" s="63">
        <v>0</v>
      </c>
      <c r="E22" s="34"/>
    </row>
    <row r="23" spans="1:5" ht="23.25">
      <c r="A23" s="13" t="s">
        <v>273</v>
      </c>
      <c r="B23" s="63"/>
      <c r="C23" s="63">
        <v>18457</v>
      </c>
      <c r="E23" s="34"/>
    </row>
    <row r="24" spans="1:5" ht="23.25">
      <c r="A24" s="71" t="s">
        <v>274</v>
      </c>
      <c r="B24" s="63">
        <v>0</v>
      </c>
      <c r="C24" s="63">
        <v>10000</v>
      </c>
      <c r="E24" s="34"/>
    </row>
    <row r="25" spans="1:5" ht="23.25">
      <c r="A25" s="71" t="s">
        <v>275</v>
      </c>
      <c r="B25" s="63">
        <v>0</v>
      </c>
      <c r="C25" s="63">
        <f>138151.85+8008.15</f>
        <v>146160</v>
      </c>
      <c r="E25" s="34"/>
    </row>
    <row r="26" spans="1:5" ht="23.25">
      <c r="A26" s="71" t="s">
        <v>276</v>
      </c>
      <c r="B26" s="63">
        <v>0</v>
      </c>
      <c r="C26" s="63">
        <v>1000</v>
      </c>
      <c r="E26" s="34"/>
    </row>
    <row r="27" spans="1:5" ht="23.25">
      <c r="A27" s="13" t="s">
        <v>277</v>
      </c>
      <c r="B27" s="63">
        <v>0</v>
      </c>
      <c r="C27" s="63">
        <v>12000</v>
      </c>
      <c r="E27" s="34"/>
    </row>
    <row r="28" spans="1:5" ht="23.25">
      <c r="A28" s="13" t="s">
        <v>278</v>
      </c>
      <c r="B28" s="63">
        <v>24694.93</v>
      </c>
      <c r="C28" s="63">
        <v>0</v>
      </c>
      <c r="E28" s="34"/>
    </row>
    <row r="29" spans="1:5" ht="23.25">
      <c r="A29" s="71" t="s">
        <v>279</v>
      </c>
      <c r="B29" s="63">
        <v>20000</v>
      </c>
      <c r="C29" s="63">
        <v>15815</v>
      </c>
      <c r="E29" s="34"/>
    </row>
    <row r="30" spans="1:5" ht="23.25">
      <c r="A30" s="71" t="s">
        <v>280</v>
      </c>
      <c r="B30" s="63">
        <f>4344000+1000+1000+500+5500+2500+500+4000+1500</f>
        <v>4360500</v>
      </c>
      <c r="C30" s="63">
        <f>1086000+362000+360500+360500+359500+361500+360000+359000+500+360000+362500</f>
        <v>4332000</v>
      </c>
      <c r="E30" s="34"/>
    </row>
    <row r="31" spans="1:5" ht="23.25">
      <c r="A31" s="71" t="s">
        <v>281</v>
      </c>
      <c r="B31" s="63">
        <v>640000</v>
      </c>
      <c r="C31" s="63">
        <f>634018.69+5981.31</f>
        <v>640000</v>
      </c>
      <c r="E31" s="34"/>
    </row>
    <row r="32" spans="1:5" ht="23.25">
      <c r="A32" s="71" t="s">
        <v>282</v>
      </c>
      <c r="B32" s="63">
        <v>287500</v>
      </c>
      <c r="C32" s="63">
        <v>287500</v>
      </c>
      <c r="E32" s="34"/>
    </row>
    <row r="33" spans="1:5" ht="23.25">
      <c r="A33" s="71" t="s">
        <v>283</v>
      </c>
      <c r="B33" s="63">
        <v>2232000</v>
      </c>
      <c r="C33" s="63">
        <v>2232000</v>
      </c>
      <c r="E33" s="34"/>
    </row>
    <row r="34" spans="1:5" ht="23.25">
      <c r="A34" s="20" t="s">
        <v>72</v>
      </c>
      <c r="B34" s="60">
        <f>SUM(B7:B33)</f>
        <v>14783611.04</v>
      </c>
      <c r="C34" s="60">
        <f>SUM(C7:C33)</f>
        <v>17782974.65</v>
      </c>
      <c r="E34" s="34"/>
    </row>
    <row r="35" spans="1:6" ht="23.25">
      <c r="A35" s="1" t="s">
        <v>58</v>
      </c>
      <c r="B35" s="62" t="s">
        <v>15</v>
      </c>
      <c r="C35" s="69" t="s">
        <v>53</v>
      </c>
      <c r="F35" s="2"/>
    </row>
    <row r="36" spans="1:2" ht="23.25">
      <c r="A36" s="1" t="s">
        <v>13</v>
      </c>
      <c r="B36" s="62" t="s">
        <v>55</v>
      </c>
    </row>
    <row r="37" spans="1:2" ht="23.25">
      <c r="A37" s="1" t="s">
        <v>14</v>
      </c>
      <c r="B37" s="62" t="s">
        <v>56</v>
      </c>
    </row>
    <row r="38" spans="2:5" ht="23.25">
      <c r="B38" s="1" t="s">
        <v>17</v>
      </c>
      <c r="C38" s="23"/>
      <c r="D38" s="23"/>
      <c r="E38" s="23"/>
    </row>
    <row r="39" spans="1:5" ht="23.25">
      <c r="A39" s="23" t="s">
        <v>293</v>
      </c>
      <c r="B39" s="1" t="s">
        <v>292</v>
      </c>
      <c r="C39" s="23"/>
      <c r="D39" s="23"/>
      <c r="E39" s="23"/>
    </row>
    <row r="40" spans="1:5" ht="23.25">
      <c r="A40" s="23" t="s">
        <v>19</v>
      </c>
      <c r="B40" s="144" t="s">
        <v>196</v>
      </c>
      <c r="C40" s="144"/>
      <c r="D40" s="139"/>
      <c r="E40" s="139"/>
    </row>
    <row r="41" spans="1:5" ht="23.25">
      <c r="A41" s="23" t="s">
        <v>199</v>
      </c>
      <c r="B41" s="144" t="s">
        <v>18</v>
      </c>
      <c r="C41" s="144"/>
      <c r="D41" s="139"/>
      <c r="E41" s="139"/>
    </row>
  </sheetData>
  <mergeCells count="5">
    <mergeCell ref="B40:C40"/>
    <mergeCell ref="B41:C41"/>
    <mergeCell ref="A1:C1"/>
    <mergeCell ref="A2:C2"/>
    <mergeCell ref="A3:C3"/>
  </mergeCells>
  <printOptions/>
  <pageMargins left="0.54" right="0.17" top="0.2" bottom="0.21" header="0.17" footer="0.17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6">
      <selection activeCell="D9" sqref="D9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3" width="13.421875" style="93" customWidth="1"/>
    <col min="4" max="4" width="13.7109375" style="93" customWidth="1"/>
    <col min="5" max="5" width="9.421875" style="62" bestFit="1" customWidth="1"/>
    <col min="6" max="6" width="13.8515625" style="62" customWidth="1"/>
    <col min="7" max="7" width="13.421875" style="93" customWidth="1"/>
    <col min="8" max="8" width="13.7109375" style="93" customWidth="1"/>
    <col min="9" max="9" width="9.140625" style="1" customWidth="1"/>
    <col min="10" max="10" width="13.8515625" style="1" customWidth="1"/>
    <col min="11" max="16384" width="9.140625" style="1" customWidth="1"/>
  </cols>
  <sheetData>
    <row r="1" spans="1:8" ht="23.25">
      <c r="A1" s="142" t="s">
        <v>284</v>
      </c>
      <c r="B1" s="142"/>
      <c r="C1" s="142"/>
      <c r="D1" s="142"/>
      <c r="E1" s="142"/>
      <c r="F1" s="142"/>
      <c r="G1" s="142"/>
      <c r="H1" s="142"/>
    </row>
    <row r="2" spans="1:8" ht="23.25">
      <c r="A2" s="142" t="s">
        <v>285</v>
      </c>
      <c r="B2" s="142"/>
      <c r="C2" s="142"/>
      <c r="D2" s="142"/>
      <c r="E2" s="142"/>
      <c r="F2" s="142"/>
      <c r="G2" s="142"/>
      <c r="H2" s="142"/>
    </row>
    <row r="3" spans="1:8" ht="23.25">
      <c r="A3" s="142" t="s">
        <v>73</v>
      </c>
      <c r="B3" s="142"/>
      <c r="C3" s="142"/>
      <c r="D3" s="142"/>
      <c r="E3" s="142"/>
      <c r="F3" s="142"/>
      <c r="G3" s="142"/>
      <c r="H3" s="142"/>
    </row>
    <row r="5" spans="1:8" ht="23.25">
      <c r="A5" s="145" t="s">
        <v>66</v>
      </c>
      <c r="B5" s="146"/>
      <c r="C5" s="146"/>
      <c r="D5" s="147"/>
      <c r="E5" s="148" t="s">
        <v>67</v>
      </c>
      <c r="F5" s="149"/>
      <c r="G5" s="149"/>
      <c r="H5" s="150"/>
    </row>
    <row r="6" spans="1:8" ht="23.25">
      <c r="A6" s="6" t="s">
        <v>74</v>
      </c>
      <c r="B6" s="5"/>
      <c r="C6" s="100"/>
      <c r="D6" s="63"/>
      <c r="E6" s="78" t="s">
        <v>83</v>
      </c>
      <c r="F6" s="101"/>
      <c r="G6" s="100"/>
      <c r="H6" s="63">
        <v>17782974.65</v>
      </c>
    </row>
    <row r="7" spans="1:8" ht="23.25">
      <c r="A7" s="6" t="s">
        <v>234</v>
      </c>
      <c r="B7" s="5"/>
      <c r="C7" s="99"/>
      <c r="D7" s="63"/>
      <c r="E7" s="78" t="s">
        <v>84</v>
      </c>
      <c r="F7" s="101"/>
      <c r="G7" s="102">
        <v>19467188.33</v>
      </c>
      <c r="H7" s="103">
        <f>G7</f>
        <v>19467188.33</v>
      </c>
    </row>
    <row r="8" spans="1:8" ht="23.25">
      <c r="A8" s="6" t="s">
        <v>87</v>
      </c>
      <c r="B8" s="5"/>
      <c r="C8" s="99">
        <v>6750</v>
      </c>
      <c r="D8" s="63"/>
      <c r="E8" s="78" t="s">
        <v>85</v>
      </c>
      <c r="F8" s="101"/>
      <c r="G8" s="99"/>
      <c r="H8" s="63"/>
    </row>
    <row r="9" spans="1:8" ht="23.25">
      <c r="A9" s="6" t="s">
        <v>75</v>
      </c>
      <c r="B9" s="5"/>
      <c r="C9" s="99"/>
      <c r="D9" s="63"/>
      <c r="E9" s="78" t="s">
        <v>86</v>
      </c>
      <c r="F9" s="101"/>
      <c r="G9" s="99"/>
      <c r="H9" s="63">
        <v>0</v>
      </c>
    </row>
    <row r="10" spans="1:8" ht="23.25">
      <c r="A10" s="6" t="s">
        <v>76</v>
      </c>
      <c r="B10" s="5"/>
      <c r="C10" s="99">
        <v>7362305.13</v>
      </c>
      <c r="D10" s="63"/>
      <c r="E10" s="78" t="s">
        <v>74</v>
      </c>
      <c r="F10" s="101"/>
      <c r="G10" s="99"/>
      <c r="H10" s="63"/>
    </row>
    <row r="11" spans="1:8" ht="23.25">
      <c r="A11" s="6" t="s">
        <v>75</v>
      </c>
      <c r="B11" s="5"/>
      <c r="C11" s="99"/>
      <c r="D11" s="63"/>
      <c r="E11" s="104" t="s">
        <v>235</v>
      </c>
      <c r="F11" s="101"/>
      <c r="G11" s="99"/>
      <c r="H11" s="63"/>
    </row>
    <row r="12" spans="1:8" ht="23.25">
      <c r="A12" s="6" t="s">
        <v>77</v>
      </c>
      <c r="B12" s="5"/>
      <c r="C12" s="99">
        <v>20738.54</v>
      </c>
      <c r="D12" s="63"/>
      <c r="E12" s="78" t="s">
        <v>87</v>
      </c>
      <c r="F12" s="101"/>
      <c r="G12" s="99"/>
      <c r="H12" s="63"/>
    </row>
    <row r="13" spans="1:8" ht="23.25">
      <c r="A13" s="6" t="s">
        <v>75</v>
      </c>
      <c r="B13" s="5"/>
      <c r="C13" s="99"/>
      <c r="D13" s="63"/>
      <c r="E13" s="78" t="s">
        <v>75</v>
      </c>
      <c r="F13" s="101"/>
      <c r="G13" s="99"/>
      <c r="H13" s="63"/>
    </row>
    <row r="14" spans="1:8" ht="23.25">
      <c r="A14" s="6" t="s">
        <v>78</v>
      </c>
      <c r="B14" s="5"/>
      <c r="C14" s="102">
        <v>2999.02</v>
      </c>
      <c r="D14" s="103">
        <f>C8+C10+C12+C14</f>
        <v>7392792.6899999995</v>
      </c>
      <c r="E14" s="78" t="s">
        <v>76</v>
      </c>
      <c r="F14" s="101"/>
      <c r="G14" s="99"/>
      <c r="H14" s="63">
        <v>8628175.21</v>
      </c>
    </row>
    <row r="15" spans="1:8" ht="23.25">
      <c r="A15" s="6" t="s">
        <v>79</v>
      </c>
      <c r="B15" s="5"/>
      <c r="C15" s="99"/>
      <c r="D15" s="63"/>
      <c r="E15" s="78" t="s">
        <v>75</v>
      </c>
      <c r="F15" s="101"/>
      <c r="G15" s="99"/>
      <c r="H15" s="63"/>
    </row>
    <row r="16" spans="1:8" ht="23.25">
      <c r="A16" s="6" t="s">
        <v>80</v>
      </c>
      <c r="B16" s="5"/>
      <c r="C16" s="99"/>
      <c r="D16" s="63"/>
      <c r="E16" s="78" t="s">
        <v>77</v>
      </c>
      <c r="F16" s="101"/>
      <c r="G16" s="99"/>
      <c r="H16" s="63">
        <v>20801.82</v>
      </c>
    </row>
    <row r="17" spans="1:8" ht="23.25">
      <c r="A17" s="6" t="s">
        <v>81</v>
      </c>
      <c r="B17" s="5"/>
      <c r="C17" s="99"/>
      <c r="D17" s="63">
        <v>23726168.24</v>
      </c>
      <c r="E17" s="78" t="s">
        <v>75</v>
      </c>
      <c r="F17" s="101"/>
      <c r="G17" s="99"/>
      <c r="H17" s="63"/>
    </row>
    <row r="18" spans="1:8" ht="23.25">
      <c r="A18" s="6" t="s">
        <v>64</v>
      </c>
      <c r="B18" s="5"/>
      <c r="C18" s="99"/>
      <c r="D18" s="63">
        <v>14783611.04</v>
      </c>
      <c r="E18" s="78" t="s">
        <v>78</v>
      </c>
      <c r="F18" s="101"/>
      <c r="G18" s="99"/>
      <c r="H18" s="63">
        <v>3431.96</v>
      </c>
    </row>
    <row r="19" spans="1:8" ht="23.25">
      <c r="A19" s="6" t="s">
        <v>82</v>
      </c>
      <c r="B19" s="5"/>
      <c r="C19" s="99"/>
      <c r="D19" s="63">
        <v>0</v>
      </c>
      <c r="E19" s="78" t="s">
        <v>79</v>
      </c>
      <c r="F19" s="101"/>
      <c r="G19" s="99"/>
      <c r="H19" s="63">
        <v>0</v>
      </c>
    </row>
    <row r="20" spans="1:8" ht="24" thickBot="1">
      <c r="A20" s="17"/>
      <c r="B20" s="9"/>
      <c r="C20" s="105"/>
      <c r="D20" s="105"/>
      <c r="E20" s="76" t="s">
        <v>80</v>
      </c>
      <c r="F20" s="106"/>
      <c r="G20" s="105"/>
      <c r="H20" s="105">
        <v>0</v>
      </c>
    </row>
    <row r="21" spans="4:10" ht="24.75" thickBot="1" thickTop="1">
      <c r="D21" s="107">
        <f>D14+D17+D18</f>
        <v>45902571.97</v>
      </c>
      <c r="H21" s="107">
        <f>SUM(H6:H20)</f>
        <v>45902571.97</v>
      </c>
      <c r="J21" s="96">
        <f>D21-H21</f>
        <v>0</v>
      </c>
    </row>
    <row r="22" spans="4:10" ht="30.75" customHeight="1">
      <c r="D22" s="61"/>
      <c r="H22" s="61"/>
      <c r="J22" s="34"/>
    </row>
    <row r="23" ht="24.75" customHeight="1">
      <c r="J23" s="34"/>
    </row>
    <row r="24" spans="1:10" ht="23.25">
      <c r="A24" s="1" t="s">
        <v>58</v>
      </c>
      <c r="E24" s="62" t="s">
        <v>15</v>
      </c>
      <c r="F24" s="97"/>
      <c r="H24" s="108" t="s">
        <v>53</v>
      </c>
      <c r="J24" s="34"/>
    </row>
    <row r="25" spans="1:6" ht="23.25">
      <c r="A25" s="1" t="s">
        <v>13</v>
      </c>
      <c r="F25" s="62" t="s">
        <v>55</v>
      </c>
    </row>
    <row r="26" spans="1:6" ht="23.25">
      <c r="A26" s="1" t="s">
        <v>14</v>
      </c>
      <c r="F26" s="62" t="s">
        <v>56</v>
      </c>
    </row>
    <row r="27" spans="3:8" ht="23.25">
      <c r="C27" s="23"/>
      <c r="D27" s="23"/>
      <c r="E27" s="1" t="s">
        <v>17</v>
      </c>
      <c r="F27" s="1"/>
      <c r="G27" s="62"/>
      <c r="H27" s="1"/>
    </row>
    <row r="28" spans="1:8" ht="23.25">
      <c r="A28" s="23" t="s">
        <v>293</v>
      </c>
      <c r="C28" s="23"/>
      <c r="D28" s="23"/>
      <c r="E28" s="1" t="s">
        <v>292</v>
      </c>
      <c r="F28" s="1"/>
      <c r="G28" s="62"/>
      <c r="H28" s="1"/>
    </row>
    <row r="29" spans="1:9" ht="23.25">
      <c r="A29" s="23" t="s">
        <v>19</v>
      </c>
      <c r="C29" s="1"/>
      <c r="D29" s="1"/>
      <c r="E29" s="1"/>
      <c r="F29" s="144" t="s">
        <v>196</v>
      </c>
      <c r="G29" s="144"/>
      <c r="H29" s="144"/>
      <c r="I29" s="139"/>
    </row>
    <row r="30" spans="1:9" ht="23.25">
      <c r="A30" s="23" t="s">
        <v>199</v>
      </c>
      <c r="C30" s="1"/>
      <c r="D30" s="1"/>
      <c r="E30" s="1"/>
      <c r="F30" s="144" t="s">
        <v>18</v>
      </c>
      <c r="G30" s="144"/>
      <c r="H30" s="144"/>
      <c r="I30" s="139"/>
    </row>
  </sheetData>
  <mergeCells count="7">
    <mergeCell ref="F30:H30"/>
    <mergeCell ref="A5:D5"/>
    <mergeCell ref="E5:H5"/>
    <mergeCell ref="A1:H1"/>
    <mergeCell ref="A2:H2"/>
    <mergeCell ref="A3:H3"/>
    <mergeCell ref="F29:H29"/>
  </mergeCells>
  <printOptions/>
  <pageMargins left="0.27" right="0.17" top="0.26" bottom="1" header="0.1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9">
      <selection activeCell="E58" sqref="E58"/>
    </sheetView>
  </sheetViews>
  <sheetFormatPr defaultColWidth="9.140625" defaultRowHeight="12.75"/>
  <cols>
    <col min="1" max="1" width="9.140625" style="62" customWidth="1"/>
    <col min="2" max="2" width="21.00390625" style="62" customWidth="1"/>
    <col min="3" max="3" width="11.7109375" style="93" customWidth="1"/>
    <col min="4" max="4" width="13.421875" style="93" customWidth="1"/>
    <col min="5" max="6" width="9.140625" style="62" customWidth="1"/>
    <col min="7" max="7" width="8.140625" style="62" customWidth="1"/>
    <col min="8" max="8" width="11.7109375" style="93" customWidth="1"/>
    <col min="9" max="9" width="13.8515625" style="93" customWidth="1"/>
    <col min="10" max="10" width="9.140625" style="62" customWidth="1"/>
    <col min="11" max="11" width="14.8515625" style="62" customWidth="1"/>
    <col min="12" max="16384" width="9.140625" style="62" customWidth="1"/>
  </cols>
  <sheetData>
    <row r="1" spans="1:9" ht="23.25">
      <c r="A1" s="152" t="s">
        <v>290</v>
      </c>
      <c r="B1" s="152"/>
      <c r="C1" s="152"/>
      <c r="D1" s="152"/>
      <c r="E1" s="152"/>
      <c r="F1" s="152"/>
      <c r="G1" s="152"/>
      <c r="H1" s="152"/>
      <c r="I1" s="152"/>
    </row>
    <row r="2" spans="1:9" ht="23.25">
      <c r="A2" s="152" t="s">
        <v>291</v>
      </c>
      <c r="B2" s="152"/>
      <c r="C2" s="152"/>
      <c r="D2" s="152"/>
      <c r="E2" s="152"/>
      <c r="F2" s="152"/>
      <c r="G2" s="152"/>
      <c r="H2" s="152"/>
      <c r="I2" s="152"/>
    </row>
    <row r="3" spans="1:9" ht="23.25">
      <c r="A3" s="152" t="s">
        <v>0</v>
      </c>
      <c r="B3" s="152"/>
      <c r="C3" s="152"/>
      <c r="D3" s="152"/>
      <c r="E3" s="152"/>
      <c r="F3" s="152"/>
      <c r="G3" s="152"/>
      <c r="H3" s="152"/>
      <c r="I3" s="152"/>
    </row>
    <row r="5" spans="1:9" s="121" customFormat="1" ht="21">
      <c r="A5" s="132" t="s">
        <v>89</v>
      </c>
      <c r="B5" s="133"/>
      <c r="C5" s="109"/>
      <c r="D5" s="110"/>
      <c r="E5" s="111" t="s">
        <v>104</v>
      </c>
      <c r="F5" s="112"/>
      <c r="G5" s="112"/>
      <c r="H5" s="113"/>
      <c r="I5" s="134"/>
    </row>
    <row r="6" spans="1:9" s="121" customFormat="1" ht="21">
      <c r="A6" s="116" t="s">
        <v>90</v>
      </c>
      <c r="B6" s="117"/>
      <c r="C6" s="114"/>
      <c r="D6" s="115">
        <v>14433092</v>
      </c>
      <c r="E6" s="116" t="s">
        <v>105</v>
      </c>
      <c r="F6" s="117"/>
      <c r="G6" s="117"/>
      <c r="H6" s="114"/>
      <c r="I6" s="115">
        <v>14433092</v>
      </c>
    </row>
    <row r="7" spans="1:9" s="121" customFormat="1" ht="21">
      <c r="A7" s="116"/>
      <c r="B7" s="117"/>
      <c r="C7" s="118"/>
      <c r="D7" s="119">
        <f>D6</f>
        <v>14433092</v>
      </c>
      <c r="E7" s="116"/>
      <c r="F7" s="117"/>
      <c r="G7" s="117"/>
      <c r="H7" s="118"/>
      <c r="I7" s="119">
        <f>I6</f>
        <v>14433092</v>
      </c>
    </row>
    <row r="8" spans="1:9" s="121" customFormat="1" ht="21">
      <c r="A8" s="135" t="s">
        <v>91</v>
      </c>
      <c r="B8" s="117"/>
      <c r="C8" s="118"/>
      <c r="D8" s="120"/>
      <c r="E8" s="116" t="s">
        <v>106</v>
      </c>
      <c r="F8" s="117"/>
      <c r="G8" s="117"/>
      <c r="H8" s="118"/>
      <c r="I8" s="120"/>
    </row>
    <row r="9" spans="1:9" s="121" customFormat="1" ht="21">
      <c r="A9" s="116" t="s">
        <v>92</v>
      </c>
      <c r="B9" s="117"/>
      <c r="C9" s="118">
        <v>2245.45</v>
      </c>
      <c r="D9" s="120"/>
      <c r="E9" s="116" t="s">
        <v>107</v>
      </c>
      <c r="F9" s="117"/>
      <c r="G9" s="117"/>
      <c r="H9" s="114"/>
      <c r="I9" s="115">
        <v>0</v>
      </c>
    </row>
    <row r="10" spans="1:9" s="121" customFormat="1" ht="21">
      <c r="A10" s="116" t="s">
        <v>93</v>
      </c>
      <c r="B10" s="117"/>
      <c r="C10" s="118">
        <v>235634</v>
      </c>
      <c r="D10" s="120"/>
      <c r="E10" s="116" t="s">
        <v>108</v>
      </c>
      <c r="F10" s="117"/>
      <c r="G10" s="117"/>
      <c r="H10" s="118"/>
      <c r="I10" s="120"/>
    </row>
    <row r="11" spans="1:9" s="121" customFormat="1" ht="21">
      <c r="A11" s="116" t="s">
        <v>94</v>
      </c>
      <c r="B11" s="117"/>
      <c r="C11" s="118">
        <v>10415.6</v>
      </c>
      <c r="D11" s="120"/>
      <c r="E11" s="116" t="s">
        <v>109</v>
      </c>
      <c r="F11" s="117"/>
      <c r="G11" s="117"/>
      <c r="H11" s="118"/>
      <c r="I11" s="120"/>
    </row>
    <row r="12" spans="1:9" s="121" customFormat="1" ht="21">
      <c r="A12" s="116" t="s">
        <v>95</v>
      </c>
      <c r="B12" s="117"/>
      <c r="C12" s="118">
        <v>12498.72</v>
      </c>
      <c r="D12" s="120"/>
      <c r="E12" s="116" t="s">
        <v>250</v>
      </c>
      <c r="F12" s="117"/>
      <c r="G12" s="117"/>
      <c r="H12" s="118"/>
      <c r="I12" s="120"/>
    </row>
    <row r="13" spans="1:9" s="121" customFormat="1" ht="21">
      <c r="A13" s="116" t="s">
        <v>96</v>
      </c>
      <c r="B13" s="117"/>
      <c r="C13" s="118">
        <v>1458431.96</v>
      </c>
      <c r="D13" s="120"/>
      <c r="E13" s="116" t="s">
        <v>110</v>
      </c>
      <c r="F13" s="117"/>
      <c r="G13" s="117"/>
      <c r="H13" s="118">
        <v>0</v>
      </c>
      <c r="I13" s="120"/>
    </row>
    <row r="14" spans="1:9" s="121" customFormat="1" ht="21">
      <c r="A14" s="116" t="s">
        <v>97</v>
      </c>
      <c r="B14" s="117"/>
      <c r="C14" s="118">
        <v>8648.61</v>
      </c>
      <c r="D14" s="120"/>
      <c r="E14" s="116" t="s">
        <v>75</v>
      </c>
      <c r="F14" s="117"/>
      <c r="G14" s="117"/>
      <c r="H14" s="118"/>
      <c r="I14" s="120"/>
    </row>
    <row r="15" spans="1:9" s="121" customFormat="1" ht="21">
      <c r="A15" s="116" t="s">
        <v>98</v>
      </c>
      <c r="B15" s="117"/>
      <c r="C15" s="118">
        <v>1013.29</v>
      </c>
      <c r="D15" s="120"/>
      <c r="E15" s="116" t="s">
        <v>76</v>
      </c>
      <c r="F15" s="117"/>
      <c r="G15" s="117"/>
      <c r="H15" s="118">
        <v>8628175.21</v>
      </c>
      <c r="I15" s="120"/>
    </row>
    <row r="16" spans="1:9" s="121" customFormat="1" ht="21">
      <c r="A16" s="116" t="s">
        <v>99</v>
      </c>
      <c r="B16" s="117"/>
      <c r="C16" s="118">
        <v>1400</v>
      </c>
      <c r="D16" s="120"/>
      <c r="E16" s="116" t="s">
        <v>75</v>
      </c>
      <c r="F16" s="117"/>
      <c r="G16" s="117"/>
      <c r="H16" s="118"/>
      <c r="I16" s="120"/>
    </row>
    <row r="17" spans="1:9" s="121" customFormat="1" ht="21">
      <c r="A17" s="116" t="s">
        <v>243</v>
      </c>
      <c r="B17" s="117"/>
      <c r="C17" s="118">
        <v>107000</v>
      </c>
      <c r="D17" s="120"/>
      <c r="E17" s="116" t="s">
        <v>77</v>
      </c>
      <c r="F17" s="117"/>
      <c r="G17" s="117"/>
      <c r="H17" s="118">
        <v>20801.82</v>
      </c>
      <c r="I17" s="120"/>
    </row>
    <row r="18" spans="1:9" s="121" customFormat="1" ht="21">
      <c r="A18" s="116" t="s">
        <v>244</v>
      </c>
      <c r="B18" s="117"/>
      <c r="C18" s="118">
        <v>1219224.96</v>
      </c>
      <c r="D18" s="118"/>
      <c r="E18" s="116" t="s">
        <v>75</v>
      </c>
      <c r="F18" s="117"/>
      <c r="G18" s="117"/>
      <c r="H18" s="118"/>
      <c r="I18" s="120"/>
    </row>
    <row r="19" spans="1:9" s="121" customFormat="1" ht="21">
      <c r="A19" s="116" t="s">
        <v>245</v>
      </c>
      <c r="B19" s="117"/>
      <c r="C19" s="118">
        <v>546004</v>
      </c>
      <c r="D19" s="120"/>
      <c r="E19" s="116" t="s">
        <v>78</v>
      </c>
      <c r="F19" s="117"/>
      <c r="G19" s="117"/>
      <c r="H19" s="118">
        <v>3431.96</v>
      </c>
      <c r="I19" s="120"/>
    </row>
    <row r="20" spans="1:9" s="121" customFormat="1" ht="21">
      <c r="A20" s="70" t="s">
        <v>246</v>
      </c>
      <c r="B20" s="117"/>
      <c r="C20" s="118">
        <f>20000-15815</f>
        <v>4185</v>
      </c>
      <c r="D20" s="120"/>
      <c r="E20" s="116" t="s">
        <v>79</v>
      </c>
      <c r="F20" s="117"/>
      <c r="G20" s="117"/>
      <c r="H20" s="118"/>
      <c r="I20" s="120"/>
    </row>
    <row r="21" spans="1:9" s="121" customFormat="1" ht="21">
      <c r="A21" s="70" t="s">
        <v>247</v>
      </c>
      <c r="B21" s="117"/>
      <c r="C21" s="118">
        <f>39522-12000</f>
        <v>27522</v>
      </c>
      <c r="D21" s="120"/>
      <c r="E21" s="116" t="s">
        <v>111</v>
      </c>
      <c r="F21" s="117"/>
      <c r="G21" s="117"/>
      <c r="H21" s="114">
        <v>0</v>
      </c>
      <c r="I21" s="115">
        <f>SUM(H13:H19)</f>
        <v>8652408.990000002</v>
      </c>
    </row>
    <row r="22" spans="1:9" s="121" customFormat="1" ht="21">
      <c r="A22" s="70" t="s">
        <v>248</v>
      </c>
      <c r="B22" s="117"/>
      <c r="C22" s="118">
        <v>24694.93</v>
      </c>
      <c r="D22" s="120"/>
      <c r="E22" s="116" t="s">
        <v>80</v>
      </c>
      <c r="F22" s="117"/>
      <c r="G22" s="117"/>
      <c r="H22" s="118"/>
      <c r="I22" s="120"/>
    </row>
    <row r="23" spans="1:9" s="121" customFormat="1" ht="21">
      <c r="A23" s="70" t="s">
        <v>198</v>
      </c>
      <c r="B23" s="117"/>
      <c r="C23" s="114">
        <f>4344000-4315500</f>
        <v>28500</v>
      </c>
      <c r="D23" s="115">
        <f>C9+C10+C11+C12+C13+C14+C15+C16+C17+C18+C19+C20+C21+C22+C23</f>
        <v>3687418.52</v>
      </c>
      <c r="E23" s="116" t="s">
        <v>249</v>
      </c>
      <c r="F23" s="117"/>
      <c r="G23" s="117"/>
      <c r="H23" s="118"/>
      <c r="I23" s="120">
        <v>1455000</v>
      </c>
    </row>
    <row r="24" spans="1:9" s="121" customFormat="1" ht="21">
      <c r="A24" s="70"/>
      <c r="B24" s="117"/>
      <c r="C24" s="118"/>
      <c r="D24" s="120"/>
      <c r="E24" s="116" t="s">
        <v>272</v>
      </c>
      <c r="F24" s="117"/>
      <c r="G24" s="117"/>
      <c r="H24" s="118"/>
      <c r="I24" s="120">
        <v>57500</v>
      </c>
    </row>
    <row r="25" spans="1:9" s="121" customFormat="1" ht="21">
      <c r="A25" s="116"/>
      <c r="B25" s="117"/>
      <c r="C25" s="118"/>
      <c r="D25" s="120"/>
      <c r="E25" s="116"/>
      <c r="F25" s="117"/>
      <c r="G25" s="117"/>
      <c r="H25" s="123"/>
      <c r="I25" s="118"/>
    </row>
    <row r="26" spans="1:9" s="121" customFormat="1" ht="21">
      <c r="A26" s="122"/>
      <c r="B26" s="117"/>
      <c r="C26" s="118"/>
      <c r="D26" s="120"/>
      <c r="E26" s="122" t="s">
        <v>101</v>
      </c>
      <c r="F26" s="117"/>
      <c r="G26" s="117"/>
      <c r="H26" s="123"/>
      <c r="I26" s="118"/>
    </row>
    <row r="27" spans="1:9" s="121" customFormat="1" ht="21">
      <c r="A27" s="116"/>
      <c r="B27" s="117"/>
      <c r="C27" s="118"/>
      <c r="D27" s="118"/>
      <c r="E27" s="116" t="s">
        <v>100</v>
      </c>
      <c r="F27" s="117"/>
      <c r="G27" s="124"/>
      <c r="H27" s="118"/>
      <c r="I27" s="118">
        <v>6166</v>
      </c>
    </row>
    <row r="28" spans="1:9" s="121" customFormat="1" ht="21">
      <c r="A28" s="122"/>
      <c r="B28" s="124"/>
      <c r="C28" s="118"/>
      <c r="D28" s="118"/>
      <c r="E28" s="122" t="s">
        <v>103</v>
      </c>
      <c r="F28" s="117"/>
      <c r="G28" s="124"/>
      <c r="H28" s="118"/>
      <c r="I28" s="118"/>
    </row>
    <row r="29" spans="1:9" s="121" customFormat="1" ht="21">
      <c r="A29" s="116"/>
      <c r="B29" s="124"/>
      <c r="C29" s="118"/>
      <c r="D29" s="118"/>
      <c r="E29" s="116" t="s">
        <v>100</v>
      </c>
      <c r="F29" s="117"/>
      <c r="G29" s="124"/>
      <c r="H29" s="118"/>
      <c r="I29" s="118">
        <v>6166</v>
      </c>
    </row>
    <row r="30" spans="1:9" s="121" customFormat="1" ht="21">
      <c r="A30" s="122"/>
      <c r="B30" s="124"/>
      <c r="C30" s="118"/>
      <c r="D30" s="118"/>
      <c r="E30" s="122" t="s">
        <v>102</v>
      </c>
      <c r="F30" s="117"/>
      <c r="G30" s="124"/>
      <c r="H30" s="118"/>
      <c r="I30" s="118"/>
    </row>
    <row r="31" spans="1:9" s="121" customFormat="1" ht="21">
      <c r="A31" s="125"/>
      <c r="B31" s="127"/>
      <c r="C31" s="114"/>
      <c r="D31" s="114"/>
      <c r="E31" s="125" t="s">
        <v>100</v>
      </c>
      <c r="F31" s="126"/>
      <c r="G31" s="127"/>
      <c r="H31" s="114"/>
      <c r="I31" s="114">
        <v>6125</v>
      </c>
    </row>
    <row r="32" spans="1:9" s="121" customFormat="1" ht="21">
      <c r="A32" s="117"/>
      <c r="B32" s="117"/>
      <c r="C32" s="128"/>
      <c r="D32" s="128"/>
      <c r="E32" s="117"/>
      <c r="F32" s="117"/>
      <c r="G32" s="117"/>
      <c r="H32" s="128"/>
      <c r="I32" s="128"/>
    </row>
    <row r="33" spans="1:9" s="121" customFormat="1" ht="21">
      <c r="A33" s="121" t="s">
        <v>58</v>
      </c>
      <c r="C33" s="129"/>
      <c r="D33" s="129"/>
      <c r="E33" s="121" t="s">
        <v>15</v>
      </c>
      <c r="F33" s="130"/>
      <c r="I33" s="138" t="s">
        <v>53</v>
      </c>
    </row>
    <row r="34" spans="1:9" s="121" customFormat="1" ht="21">
      <c r="A34" s="121" t="s">
        <v>13</v>
      </c>
      <c r="C34" s="129"/>
      <c r="D34" s="129"/>
      <c r="F34" s="121" t="s">
        <v>55</v>
      </c>
      <c r="H34" s="129"/>
      <c r="I34" s="129"/>
    </row>
    <row r="35" spans="1:9" s="121" customFormat="1" ht="21">
      <c r="A35" s="121" t="s">
        <v>14</v>
      </c>
      <c r="C35" s="129"/>
      <c r="D35" s="129"/>
      <c r="F35" s="121" t="s">
        <v>56</v>
      </c>
      <c r="H35" s="129"/>
      <c r="I35" s="129"/>
    </row>
    <row r="36" spans="3:9" s="121" customFormat="1" ht="21">
      <c r="C36" s="129"/>
      <c r="D36" s="129"/>
      <c r="H36" s="129"/>
      <c r="I36" s="129"/>
    </row>
    <row r="37" spans="3:7" s="140" customFormat="1" ht="21">
      <c r="C37" s="36"/>
      <c r="D37" s="36"/>
      <c r="F37" s="140" t="s">
        <v>17</v>
      </c>
      <c r="G37" s="121"/>
    </row>
    <row r="38" spans="1:6" s="140" customFormat="1" ht="21">
      <c r="A38" s="36" t="s">
        <v>293</v>
      </c>
      <c r="C38" s="36"/>
      <c r="D38" s="36"/>
      <c r="F38" s="140" t="s">
        <v>292</v>
      </c>
    </row>
    <row r="39" spans="1:9" s="140" customFormat="1" ht="21">
      <c r="A39" s="36" t="s">
        <v>19</v>
      </c>
      <c r="F39" s="151" t="s">
        <v>196</v>
      </c>
      <c r="G39" s="151"/>
      <c r="H39" s="151"/>
      <c r="I39" s="151"/>
    </row>
    <row r="40" spans="1:9" s="140" customFormat="1" ht="21">
      <c r="A40" s="36" t="s">
        <v>199</v>
      </c>
      <c r="F40" s="151" t="s">
        <v>18</v>
      </c>
      <c r="G40" s="151"/>
      <c r="H40" s="151"/>
      <c r="I40" s="151"/>
    </row>
    <row r="41" spans="3:9" s="121" customFormat="1" ht="21">
      <c r="C41" s="129"/>
      <c r="D41" s="129"/>
      <c r="H41" s="129"/>
      <c r="I41" s="129"/>
    </row>
    <row r="42" spans="3:9" s="121" customFormat="1" ht="21">
      <c r="C42" s="129"/>
      <c r="D42" s="129"/>
      <c r="H42" s="129"/>
      <c r="I42" s="129"/>
    </row>
    <row r="43" spans="1:9" s="121" customFormat="1" ht="21">
      <c r="A43" s="153" t="s">
        <v>21</v>
      </c>
      <c r="B43" s="153"/>
      <c r="C43" s="153"/>
      <c r="D43" s="153"/>
      <c r="E43" s="153"/>
      <c r="F43" s="153"/>
      <c r="G43" s="153"/>
      <c r="H43" s="153"/>
      <c r="I43" s="153"/>
    </row>
    <row r="44" spans="1:9" s="121" customFormat="1" ht="21">
      <c r="A44" s="132" t="s">
        <v>89</v>
      </c>
      <c r="B44" s="133"/>
      <c r="C44" s="109"/>
      <c r="D44" s="109"/>
      <c r="E44" s="112" t="s">
        <v>104</v>
      </c>
      <c r="F44" s="112"/>
      <c r="G44" s="131"/>
      <c r="H44" s="113"/>
      <c r="I44" s="113"/>
    </row>
    <row r="45" spans="1:9" s="121" customFormat="1" ht="21">
      <c r="A45" s="135" t="s">
        <v>112</v>
      </c>
      <c r="B45" s="117"/>
      <c r="C45" s="118"/>
      <c r="D45" s="118"/>
      <c r="E45" s="117"/>
      <c r="F45" s="117"/>
      <c r="G45" s="124"/>
      <c r="H45" s="118"/>
      <c r="I45" s="118"/>
    </row>
    <row r="46" spans="1:9" s="121" customFormat="1" ht="21">
      <c r="A46" s="116" t="s">
        <v>236</v>
      </c>
      <c r="B46" s="117"/>
      <c r="C46" s="118">
        <v>23726168.24</v>
      </c>
      <c r="D46" s="118"/>
      <c r="E46" s="117"/>
      <c r="F46" s="117"/>
      <c r="G46" s="124"/>
      <c r="H46" s="118"/>
      <c r="I46" s="118"/>
    </row>
    <row r="47" spans="1:9" s="121" customFormat="1" ht="21">
      <c r="A47" s="135" t="s">
        <v>237</v>
      </c>
      <c r="B47" s="117"/>
      <c r="C47" s="118">
        <v>19467188.33</v>
      </c>
      <c r="D47" s="118"/>
      <c r="E47" s="117"/>
      <c r="F47" s="117"/>
      <c r="G47" s="124"/>
      <c r="H47" s="118"/>
      <c r="I47" s="118"/>
    </row>
    <row r="48" spans="1:9" s="121" customFormat="1" ht="21">
      <c r="A48" s="116"/>
      <c r="B48" s="117"/>
      <c r="C48" s="118">
        <f>C46-C47</f>
        <v>4258979.91</v>
      </c>
      <c r="D48" s="118"/>
      <c r="E48" s="117"/>
      <c r="F48" s="117"/>
      <c r="G48" s="124"/>
      <c r="H48" s="118"/>
      <c r="I48" s="118"/>
    </row>
    <row r="49" spans="1:9" s="121" customFormat="1" ht="21">
      <c r="A49" s="135" t="s">
        <v>238</v>
      </c>
      <c r="B49" s="117"/>
      <c r="C49" s="114"/>
      <c r="D49" s="114">
        <f>C48*25/100</f>
        <v>1064744.9775</v>
      </c>
      <c r="E49" s="117"/>
      <c r="F49" s="117"/>
      <c r="G49" s="124"/>
      <c r="H49" s="118"/>
      <c r="I49" s="118"/>
    </row>
    <row r="50" spans="1:9" s="121" customFormat="1" ht="21">
      <c r="A50" s="116" t="s">
        <v>287</v>
      </c>
      <c r="B50" s="117"/>
      <c r="C50" s="118"/>
      <c r="D50" s="118"/>
      <c r="E50" s="117"/>
      <c r="F50" s="117"/>
      <c r="G50" s="124"/>
      <c r="H50" s="118"/>
      <c r="I50" s="118"/>
    </row>
    <row r="51" spans="1:9" s="121" customFormat="1" ht="21">
      <c r="A51" s="116" t="s">
        <v>239</v>
      </c>
      <c r="B51" s="117"/>
      <c r="C51" s="118">
        <f>C48-D49</f>
        <v>3194234.9325</v>
      </c>
      <c r="D51" s="118"/>
      <c r="E51" s="117"/>
      <c r="F51" s="117"/>
      <c r="G51" s="124"/>
      <c r="H51" s="118"/>
      <c r="I51" s="118"/>
    </row>
    <row r="52" spans="1:9" s="121" customFormat="1" ht="21">
      <c r="A52" s="135" t="s">
        <v>240</v>
      </c>
      <c r="B52" s="117"/>
      <c r="C52" s="118">
        <v>4515367.52</v>
      </c>
      <c r="D52" s="118"/>
      <c r="E52" s="117"/>
      <c r="F52" s="117"/>
      <c r="G52" s="124"/>
      <c r="H52" s="118"/>
      <c r="I52" s="118"/>
    </row>
    <row r="53" spans="1:9" s="121" customFormat="1" ht="21">
      <c r="A53" s="135" t="s">
        <v>241</v>
      </c>
      <c r="B53" s="117"/>
      <c r="C53" s="118">
        <f>1201500+800+96+37465.15</f>
        <v>1239861.15</v>
      </c>
      <c r="D53" s="118"/>
      <c r="E53" s="117"/>
      <c r="F53" s="117"/>
      <c r="G53" s="124"/>
      <c r="H53" s="118"/>
      <c r="I53" s="118"/>
    </row>
    <row r="54" spans="1:9" s="121" customFormat="1" ht="21">
      <c r="A54" s="135" t="s">
        <v>242</v>
      </c>
      <c r="B54" s="117"/>
      <c r="C54" s="118">
        <f>2212867+2993680+398500+50000</f>
        <v>5655047</v>
      </c>
      <c r="D54" s="118"/>
      <c r="E54" s="117"/>
      <c r="F54" s="117"/>
      <c r="G54" s="124"/>
      <c r="H54" s="118"/>
      <c r="I54" s="118"/>
    </row>
    <row r="55" spans="1:9" s="121" customFormat="1" ht="21">
      <c r="A55" s="116" t="s">
        <v>113</v>
      </c>
      <c r="B55" s="117"/>
      <c r="C55" s="118">
        <f>C51+C52+C53-C54</f>
        <v>3294416.602499999</v>
      </c>
      <c r="D55" s="118">
        <f>C55</f>
        <v>3294416.602499999</v>
      </c>
      <c r="E55" s="117"/>
      <c r="F55" s="117"/>
      <c r="G55" s="124"/>
      <c r="H55" s="118"/>
      <c r="I55" s="118"/>
    </row>
    <row r="56" spans="1:9" s="121" customFormat="1" ht="21">
      <c r="A56" s="125" t="s">
        <v>114</v>
      </c>
      <c r="B56" s="126"/>
      <c r="C56" s="114"/>
      <c r="D56" s="114">
        <v>2136785.89</v>
      </c>
      <c r="E56" s="126"/>
      <c r="F56" s="126"/>
      <c r="G56" s="127"/>
      <c r="H56" s="114"/>
      <c r="I56" s="114"/>
    </row>
    <row r="57" spans="4:11" ht="31.5" customHeight="1">
      <c r="D57" s="60">
        <f>D7+D23+D49+D55+D56</f>
        <v>24616457.99</v>
      </c>
      <c r="I57" s="60">
        <f>I7+I21+I23+I24+I27+I29+I31</f>
        <v>24616457.990000002</v>
      </c>
      <c r="K57" s="98">
        <f>D57-I57</f>
        <v>0</v>
      </c>
    </row>
    <row r="59" spans="1:11" s="121" customFormat="1" ht="21">
      <c r="A59" s="121" t="s">
        <v>58</v>
      </c>
      <c r="C59" s="129"/>
      <c r="D59" s="129"/>
      <c r="E59" s="121" t="s">
        <v>15</v>
      </c>
      <c r="F59" s="130"/>
      <c r="I59" s="138" t="s">
        <v>53</v>
      </c>
      <c r="J59" s="137"/>
      <c r="K59" s="136"/>
    </row>
    <row r="60" spans="1:10" s="121" customFormat="1" ht="21">
      <c r="A60" s="121" t="s">
        <v>13</v>
      </c>
      <c r="C60" s="129"/>
      <c r="D60" s="129"/>
      <c r="F60" s="121" t="s">
        <v>55</v>
      </c>
      <c r="H60" s="129"/>
      <c r="I60" s="129"/>
      <c r="J60" s="136"/>
    </row>
    <row r="61" spans="1:9" s="121" customFormat="1" ht="21">
      <c r="A61" s="121" t="s">
        <v>14</v>
      </c>
      <c r="C61" s="129"/>
      <c r="D61" s="129"/>
      <c r="F61" s="121" t="s">
        <v>56</v>
      </c>
      <c r="H61" s="129"/>
      <c r="I61" s="129"/>
    </row>
    <row r="62" spans="3:7" s="140" customFormat="1" ht="21">
      <c r="C62" s="36"/>
      <c r="D62" s="36"/>
      <c r="F62" s="140" t="s">
        <v>17</v>
      </c>
      <c r="G62" s="121"/>
    </row>
    <row r="63" spans="1:6" s="140" customFormat="1" ht="21">
      <c r="A63" s="36" t="s">
        <v>293</v>
      </c>
      <c r="C63" s="36"/>
      <c r="D63" s="36"/>
      <c r="F63" s="140" t="s">
        <v>292</v>
      </c>
    </row>
    <row r="64" spans="1:9" s="140" customFormat="1" ht="21">
      <c r="A64" s="36" t="s">
        <v>19</v>
      </c>
      <c r="F64" s="151" t="s">
        <v>196</v>
      </c>
      <c r="G64" s="151"/>
      <c r="H64" s="151"/>
      <c r="I64" s="151"/>
    </row>
    <row r="65" spans="1:9" s="140" customFormat="1" ht="21">
      <c r="A65" s="36" t="s">
        <v>199</v>
      </c>
      <c r="F65" s="151" t="s">
        <v>18</v>
      </c>
      <c r="G65" s="151"/>
      <c r="H65" s="151"/>
      <c r="I65" s="151"/>
    </row>
  </sheetData>
  <mergeCells count="8">
    <mergeCell ref="F64:I64"/>
    <mergeCell ref="F65:I65"/>
    <mergeCell ref="A1:I1"/>
    <mergeCell ref="A2:I2"/>
    <mergeCell ref="A3:I3"/>
    <mergeCell ref="A43:I43"/>
    <mergeCell ref="F39:I39"/>
    <mergeCell ref="F40:I40"/>
  </mergeCells>
  <printOptions/>
  <pageMargins left="0.17" right="0.17" top="0.48" bottom="0.28" header="0.16" footer="0.2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3">
      <selection activeCell="C29" sqref="C29"/>
    </sheetView>
  </sheetViews>
  <sheetFormatPr defaultColWidth="9.140625" defaultRowHeight="12.75"/>
  <cols>
    <col min="1" max="1" width="32.7109375" style="1" customWidth="1"/>
    <col min="2" max="5" width="17.7109375" style="1" customWidth="1"/>
    <col min="6" max="6" width="18.421875" style="1" customWidth="1"/>
    <col min="7" max="7" width="17.7109375" style="23" customWidth="1"/>
    <col min="8" max="8" width="9.140625" style="1" customWidth="1"/>
    <col min="9" max="9" width="20.00390625" style="1" customWidth="1"/>
    <col min="10" max="16384" width="9.140625" style="1" customWidth="1"/>
  </cols>
  <sheetData>
    <row r="1" spans="1:7" ht="21" customHeight="1">
      <c r="A1" s="142" t="s">
        <v>115</v>
      </c>
      <c r="B1" s="142"/>
      <c r="C1" s="142"/>
      <c r="D1" s="142"/>
      <c r="E1" s="142"/>
      <c r="F1" s="142"/>
      <c r="G1" s="142"/>
    </row>
    <row r="2" spans="1:7" ht="21" customHeight="1">
      <c r="A2" s="142" t="s">
        <v>116</v>
      </c>
      <c r="B2" s="142"/>
      <c r="C2" s="142"/>
      <c r="D2" s="142"/>
      <c r="E2" s="142"/>
      <c r="F2" s="142"/>
      <c r="G2" s="142"/>
    </row>
    <row r="3" spans="1:7" ht="21" customHeight="1">
      <c r="A3" s="142" t="s">
        <v>206</v>
      </c>
      <c r="B3" s="142"/>
      <c r="C3" s="142"/>
      <c r="D3" s="142"/>
      <c r="E3" s="142"/>
      <c r="F3" s="142"/>
      <c r="G3" s="142"/>
    </row>
    <row r="4" ht="10.5" customHeight="1"/>
    <row r="5" spans="1:7" ht="21" customHeight="1">
      <c r="A5" s="10" t="s">
        <v>117</v>
      </c>
      <c r="B5" s="27" t="s">
        <v>118</v>
      </c>
      <c r="C5" s="27" t="s">
        <v>119</v>
      </c>
      <c r="D5" s="27" t="s">
        <v>120</v>
      </c>
      <c r="E5" s="27" t="s">
        <v>121</v>
      </c>
      <c r="F5" s="27" t="s">
        <v>122</v>
      </c>
      <c r="G5" s="65" t="s">
        <v>123</v>
      </c>
    </row>
    <row r="6" spans="1:7" ht="21" customHeight="1">
      <c r="A6" s="22" t="s">
        <v>124</v>
      </c>
      <c r="B6" s="13"/>
      <c r="C6" s="13"/>
      <c r="D6" s="13"/>
      <c r="E6" s="13"/>
      <c r="F6" s="13"/>
      <c r="G6" s="24"/>
    </row>
    <row r="7" spans="1:7" ht="21" customHeight="1">
      <c r="A7" s="6" t="s">
        <v>125</v>
      </c>
      <c r="B7" s="25">
        <v>200000</v>
      </c>
      <c r="C7" s="25">
        <v>0</v>
      </c>
      <c r="D7" s="25">
        <v>0</v>
      </c>
      <c r="E7" s="25">
        <f>B7+C7+D7</f>
        <v>200000</v>
      </c>
      <c r="F7" s="64" t="s">
        <v>139</v>
      </c>
      <c r="G7" s="25">
        <f>2645278+237500</f>
        <v>2882778</v>
      </c>
    </row>
    <row r="8" spans="1:7" ht="21" customHeight="1">
      <c r="A8" s="6" t="s">
        <v>126</v>
      </c>
      <c r="B8" s="25">
        <v>2825000</v>
      </c>
      <c r="C8" s="25">
        <v>0</v>
      </c>
      <c r="D8" s="25">
        <v>0</v>
      </c>
      <c r="E8" s="25">
        <f aca="true" t="shared" si="0" ref="E8:E21">B8+C8+D8</f>
        <v>2825000</v>
      </c>
      <c r="F8" s="33" t="s">
        <v>140</v>
      </c>
      <c r="G8" s="24">
        <v>955644</v>
      </c>
    </row>
    <row r="9" spans="1:7" ht="21" customHeight="1">
      <c r="A9" s="6" t="s">
        <v>127</v>
      </c>
      <c r="B9" s="25">
        <v>595000</v>
      </c>
      <c r="C9" s="25">
        <v>0</v>
      </c>
      <c r="D9" s="25">
        <v>0</v>
      </c>
      <c r="E9" s="25">
        <f t="shared" si="0"/>
        <v>595000</v>
      </c>
      <c r="F9" s="33" t="s">
        <v>141</v>
      </c>
      <c r="G9" s="24">
        <f>9998670+50000</f>
        <v>10048670</v>
      </c>
    </row>
    <row r="10" spans="1:7" ht="21" customHeight="1">
      <c r="A10" s="6" t="s">
        <v>128</v>
      </c>
      <c r="B10" s="25">
        <v>115000</v>
      </c>
      <c r="C10" s="25">
        <v>0</v>
      </c>
      <c r="D10" s="25">
        <v>0</v>
      </c>
      <c r="E10" s="25">
        <f t="shared" si="0"/>
        <v>115000</v>
      </c>
      <c r="F10" s="33" t="s">
        <v>142</v>
      </c>
      <c r="G10" s="24">
        <v>247000</v>
      </c>
    </row>
    <row r="11" spans="1:7" ht="21" customHeight="1">
      <c r="A11" s="22" t="s">
        <v>129</v>
      </c>
      <c r="B11" s="25"/>
      <c r="C11" s="25"/>
      <c r="D11" s="25">
        <v>0</v>
      </c>
      <c r="E11" s="25">
        <f t="shared" si="0"/>
        <v>0</v>
      </c>
      <c r="F11" s="33" t="s">
        <v>265</v>
      </c>
      <c r="G11" s="24">
        <v>299000</v>
      </c>
    </row>
    <row r="12" spans="1:9" ht="21" customHeight="1">
      <c r="A12" s="6" t="s">
        <v>130</v>
      </c>
      <c r="B12" s="25">
        <v>3619448</v>
      </c>
      <c r="C12" s="25">
        <f>64000+32500+12000+7000+60000</f>
        <v>175500</v>
      </c>
      <c r="D12" s="25">
        <v>0</v>
      </c>
      <c r="E12" s="25">
        <f t="shared" si="0"/>
        <v>3794948</v>
      </c>
      <c r="F12" s="25"/>
      <c r="G12" s="24"/>
      <c r="I12" s="34">
        <f>SUM(G7:G11)</f>
        <v>14433092</v>
      </c>
    </row>
    <row r="13" spans="1:7" ht="21" customHeight="1">
      <c r="A13" s="6" t="s">
        <v>131</v>
      </c>
      <c r="B13" s="25">
        <v>4596944</v>
      </c>
      <c r="C13" s="25">
        <v>0</v>
      </c>
      <c r="D13" s="25">
        <v>0</v>
      </c>
      <c r="E13" s="25">
        <f t="shared" si="0"/>
        <v>4596944</v>
      </c>
      <c r="F13" s="25"/>
      <c r="G13" s="24"/>
    </row>
    <row r="14" spans="1:7" ht="21" customHeight="1">
      <c r="A14" s="6" t="s">
        <v>132</v>
      </c>
      <c r="B14" s="25">
        <v>150500</v>
      </c>
      <c r="C14" s="25">
        <v>8500</v>
      </c>
      <c r="D14" s="25">
        <v>0</v>
      </c>
      <c r="E14" s="25">
        <f t="shared" si="0"/>
        <v>159000</v>
      </c>
      <c r="F14" s="25"/>
      <c r="G14" s="24"/>
    </row>
    <row r="15" spans="1:7" ht="21" customHeight="1">
      <c r="A15" s="6" t="s">
        <v>133</v>
      </c>
      <c r="B15" s="25">
        <v>15000</v>
      </c>
      <c r="C15" s="25">
        <f>7500+36000</f>
        <v>43500</v>
      </c>
      <c r="D15" s="25">
        <v>0</v>
      </c>
      <c r="E15" s="25">
        <f t="shared" si="0"/>
        <v>58500</v>
      </c>
      <c r="F15" s="25"/>
      <c r="G15" s="24"/>
    </row>
    <row r="16" spans="1:7" ht="21" customHeight="1">
      <c r="A16" s="6" t="s">
        <v>134</v>
      </c>
      <c r="B16" s="25">
        <v>60000</v>
      </c>
      <c r="C16" s="25">
        <v>10000</v>
      </c>
      <c r="D16" s="25">
        <v>0</v>
      </c>
      <c r="E16" s="25">
        <f t="shared" si="0"/>
        <v>70000</v>
      </c>
      <c r="F16" s="25"/>
      <c r="G16" s="24"/>
    </row>
    <row r="17" spans="1:7" ht="21" customHeight="1">
      <c r="A17" s="6" t="s">
        <v>263</v>
      </c>
      <c r="B17" s="25">
        <v>199000</v>
      </c>
      <c r="C17" s="25">
        <v>0</v>
      </c>
      <c r="D17" s="25">
        <v>0</v>
      </c>
      <c r="E17" s="25">
        <f t="shared" si="0"/>
        <v>199000</v>
      </c>
      <c r="F17" s="25"/>
      <c r="G17" s="24"/>
    </row>
    <row r="18" spans="1:7" ht="21" customHeight="1">
      <c r="A18" s="6" t="s">
        <v>135</v>
      </c>
      <c r="B18" s="25">
        <v>1663500</v>
      </c>
      <c r="C18" s="25">
        <v>0</v>
      </c>
      <c r="D18" s="25">
        <v>0</v>
      </c>
      <c r="E18" s="25">
        <f t="shared" si="0"/>
        <v>1663500</v>
      </c>
      <c r="F18" s="25"/>
      <c r="G18" s="24"/>
    </row>
    <row r="19" spans="1:7" ht="21" customHeight="1">
      <c r="A19" s="6" t="s">
        <v>136</v>
      </c>
      <c r="B19" s="25">
        <v>4500</v>
      </c>
      <c r="C19" s="25">
        <v>0</v>
      </c>
      <c r="D19" s="25">
        <v>0</v>
      </c>
      <c r="E19" s="25">
        <f t="shared" si="0"/>
        <v>4500</v>
      </c>
      <c r="F19" s="25"/>
      <c r="G19" s="24"/>
    </row>
    <row r="20" spans="1:7" ht="21" customHeight="1">
      <c r="A20" s="6" t="s">
        <v>137</v>
      </c>
      <c r="B20" s="25">
        <v>3200</v>
      </c>
      <c r="C20" s="25">
        <v>50000</v>
      </c>
      <c r="D20" s="25">
        <v>0</v>
      </c>
      <c r="E20" s="25">
        <f t="shared" si="0"/>
        <v>53200</v>
      </c>
      <c r="F20" s="25"/>
      <c r="G20" s="24"/>
    </row>
    <row r="21" spans="1:7" ht="21" customHeight="1">
      <c r="A21" s="6" t="s">
        <v>264</v>
      </c>
      <c r="B21" s="25">
        <v>98500</v>
      </c>
      <c r="C21" s="25">
        <v>0</v>
      </c>
      <c r="D21" s="25">
        <v>0</v>
      </c>
      <c r="E21" s="25">
        <f t="shared" si="0"/>
        <v>98500</v>
      </c>
      <c r="F21" s="13"/>
      <c r="G21" s="24"/>
    </row>
    <row r="22" spans="1:7" ht="21" customHeight="1" thickBot="1">
      <c r="A22" s="16" t="s">
        <v>138</v>
      </c>
      <c r="B22" s="26">
        <f>SUM(B7:B21)</f>
        <v>14145592</v>
      </c>
      <c r="C22" s="26">
        <f>SUM(C7:C21)</f>
        <v>287500</v>
      </c>
      <c r="D22" s="26">
        <f>SUM(D7:D21)</f>
        <v>0</v>
      </c>
      <c r="E22" s="26">
        <f>SUM(E7:E21)</f>
        <v>14433092</v>
      </c>
      <c r="F22" s="92"/>
      <c r="G22" s="66"/>
    </row>
    <row r="23" ht="9.75" customHeight="1" thickTop="1"/>
    <row r="24" spans="1:7" ht="21" customHeight="1">
      <c r="A24" s="1" t="s">
        <v>58</v>
      </c>
      <c r="D24" s="21" t="s">
        <v>15</v>
      </c>
      <c r="E24" s="2"/>
      <c r="G24" s="19" t="s">
        <v>53</v>
      </c>
    </row>
    <row r="25" spans="1:7" ht="21" customHeight="1">
      <c r="A25" s="1" t="s">
        <v>13</v>
      </c>
      <c r="C25" s="34"/>
      <c r="D25" s="21"/>
      <c r="E25" s="1" t="s">
        <v>55</v>
      </c>
      <c r="G25" s="19"/>
    </row>
    <row r="26" spans="1:7" ht="21" customHeight="1">
      <c r="A26" s="1" t="s">
        <v>14</v>
      </c>
      <c r="C26" s="34"/>
      <c r="D26" s="21"/>
      <c r="E26" s="1" t="s">
        <v>56</v>
      </c>
      <c r="G26" s="19"/>
    </row>
    <row r="27" spans="4:7" ht="21" customHeight="1">
      <c r="D27" s="21" t="s">
        <v>17</v>
      </c>
      <c r="G27" s="19"/>
    </row>
    <row r="28" spans="1:5" ht="21" customHeight="1">
      <c r="A28" s="19" t="s">
        <v>15</v>
      </c>
      <c r="B28" s="19" t="s">
        <v>54</v>
      </c>
      <c r="C28" s="19"/>
      <c r="E28" s="1" t="s">
        <v>12</v>
      </c>
    </row>
    <row r="29" spans="1:5" ht="21" customHeight="1">
      <c r="A29" s="19" t="s">
        <v>57</v>
      </c>
      <c r="C29" s="19"/>
      <c r="E29" s="1" t="s">
        <v>197</v>
      </c>
    </row>
    <row r="30" spans="1:5" ht="21" customHeight="1">
      <c r="A30" s="19" t="s">
        <v>88</v>
      </c>
      <c r="C30" s="19"/>
      <c r="E30" s="1" t="s">
        <v>18</v>
      </c>
    </row>
  </sheetData>
  <mergeCells count="3">
    <mergeCell ref="A1:G1"/>
    <mergeCell ref="A2:G2"/>
    <mergeCell ref="A3:G3"/>
  </mergeCells>
  <printOptions/>
  <pageMargins left="0.64" right="0.28" top="0.19" bottom="0.18" header="0.17" footer="0.17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2" sqref="A12"/>
    </sheetView>
  </sheetViews>
  <sheetFormatPr defaultColWidth="9.140625" defaultRowHeight="23.25" customHeight="1"/>
  <cols>
    <col min="1" max="1" width="50.7109375" style="1" customWidth="1"/>
    <col min="2" max="2" width="16.00390625" style="23" customWidth="1"/>
    <col min="3" max="3" width="12.57421875" style="36" hidden="1" customWidth="1"/>
    <col min="4" max="7" width="11.57421875" style="36" hidden="1" customWidth="1"/>
    <col min="8" max="8" width="12.57421875" style="36" hidden="1" customWidth="1"/>
    <col min="9" max="10" width="11.28125" style="36" hidden="1" customWidth="1"/>
    <col min="11" max="13" width="10.00390625" style="36" hidden="1" customWidth="1"/>
    <col min="14" max="14" width="1.1484375" style="36" hidden="1" customWidth="1"/>
    <col min="15" max="16" width="12.7109375" style="23" customWidth="1"/>
    <col min="17" max="17" width="11.00390625" style="23" customWidth="1"/>
    <col min="18" max="18" width="12.7109375" style="23" bestFit="1" customWidth="1"/>
    <col min="19" max="19" width="15.57421875" style="1" customWidth="1"/>
    <col min="20" max="16384" width="9.140625" style="1" customWidth="1"/>
  </cols>
  <sheetData>
    <row r="1" spans="1:19" ht="23.25" customHeight="1">
      <c r="A1" s="155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23.25" customHeight="1">
      <c r="A2" s="155" t="s">
        <v>165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3.25" customHeight="1">
      <c r="A3" s="155" t="s">
        <v>288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23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s="3" customFormat="1" ht="23.25" customHeight="1">
      <c r="A5" s="4" t="s">
        <v>143</v>
      </c>
      <c r="B5" s="28" t="s">
        <v>158</v>
      </c>
      <c r="C5" s="37" t="s">
        <v>39</v>
      </c>
      <c r="D5" s="29"/>
      <c r="E5" s="29"/>
      <c r="F5" s="29"/>
      <c r="G5" s="29"/>
      <c r="H5" s="29"/>
      <c r="I5" s="154" t="s">
        <v>39</v>
      </c>
      <c r="J5" s="154"/>
      <c r="K5" s="154"/>
      <c r="L5" s="29"/>
      <c r="M5" s="29"/>
      <c r="N5" s="38"/>
      <c r="O5" s="28" t="s">
        <v>159</v>
      </c>
      <c r="P5" s="30" t="s">
        <v>160</v>
      </c>
      <c r="Q5" s="30" t="s">
        <v>113</v>
      </c>
      <c r="R5" s="28" t="s">
        <v>161</v>
      </c>
      <c r="S5" s="11" t="s">
        <v>163</v>
      </c>
    </row>
    <row r="6" spans="1:19" s="3" customFormat="1" ht="23.25" customHeight="1">
      <c r="A6" s="8"/>
      <c r="B6" s="31" t="s">
        <v>144</v>
      </c>
      <c r="C6" s="32" t="s">
        <v>145</v>
      </c>
      <c r="D6" s="32" t="s">
        <v>146</v>
      </c>
      <c r="E6" s="32" t="s">
        <v>147</v>
      </c>
      <c r="F6" s="32" t="s">
        <v>148</v>
      </c>
      <c r="G6" s="32" t="s">
        <v>149</v>
      </c>
      <c r="H6" s="32" t="s">
        <v>150</v>
      </c>
      <c r="I6" s="32" t="s">
        <v>151</v>
      </c>
      <c r="J6" s="32" t="s">
        <v>152</v>
      </c>
      <c r="K6" s="32" t="s">
        <v>153</v>
      </c>
      <c r="L6" s="32" t="s">
        <v>154</v>
      </c>
      <c r="M6" s="32" t="s">
        <v>155</v>
      </c>
      <c r="N6" s="32" t="s">
        <v>156</v>
      </c>
      <c r="O6" s="31"/>
      <c r="P6" s="39"/>
      <c r="Q6" s="39"/>
      <c r="R6" s="31" t="s">
        <v>162</v>
      </c>
      <c r="S6" s="12"/>
    </row>
    <row r="7" spans="1:19" ht="23.25" customHeight="1">
      <c r="A7" s="78" t="s">
        <v>207</v>
      </c>
      <c r="B7" s="25">
        <v>1990000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5">
        <v>1985000</v>
      </c>
      <c r="P7" s="24">
        <f>O7</f>
        <v>1985000</v>
      </c>
      <c r="Q7" s="24">
        <f>B7-O7</f>
        <v>5000</v>
      </c>
      <c r="R7" s="25">
        <f>Q7</f>
        <v>5000</v>
      </c>
      <c r="S7" s="13"/>
    </row>
    <row r="8" spans="1:19" ht="23.25" customHeight="1">
      <c r="A8" s="78" t="s">
        <v>208</v>
      </c>
      <c r="B8" s="25"/>
      <c r="C8" s="33">
        <v>34510</v>
      </c>
      <c r="D8" s="33">
        <v>48615</v>
      </c>
      <c r="E8" s="33">
        <v>57610</v>
      </c>
      <c r="F8" s="33"/>
      <c r="G8" s="33"/>
      <c r="H8" s="33"/>
      <c r="I8" s="33"/>
      <c r="J8" s="33"/>
      <c r="K8" s="33"/>
      <c r="L8" s="33"/>
      <c r="M8" s="33"/>
      <c r="N8" s="33"/>
      <c r="O8" s="25"/>
      <c r="P8" s="24">
        <f aca="true" t="shared" si="0" ref="P8:P34">O8</f>
        <v>0</v>
      </c>
      <c r="Q8" s="24">
        <f aca="true" t="shared" si="1" ref="Q8:Q17">B8-O8</f>
        <v>0</v>
      </c>
      <c r="R8" s="25">
        <f aca="true" t="shared" si="2" ref="R8:R34">Q8</f>
        <v>0</v>
      </c>
      <c r="S8" s="13"/>
    </row>
    <row r="9" spans="1:19" ht="23.25" customHeight="1">
      <c r="A9" s="78" t="s">
        <v>209</v>
      </c>
      <c r="B9" s="25">
        <v>121000</v>
      </c>
      <c r="C9" s="33"/>
      <c r="D9" s="33"/>
      <c r="E9" s="33"/>
      <c r="F9" s="33"/>
      <c r="G9" s="33"/>
      <c r="H9" s="33"/>
      <c r="I9" s="33"/>
      <c r="J9" s="33"/>
      <c r="K9" s="33">
        <v>50000</v>
      </c>
      <c r="L9" s="33"/>
      <c r="M9" s="33"/>
      <c r="N9" s="33"/>
      <c r="O9" s="25">
        <v>120000</v>
      </c>
      <c r="P9" s="24">
        <f t="shared" si="0"/>
        <v>120000</v>
      </c>
      <c r="Q9" s="24">
        <f t="shared" si="1"/>
        <v>1000</v>
      </c>
      <c r="R9" s="25">
        <f t="shared" si="2"/>
        <v>1000</v>
      </c>
      <c r="S9" s="13"/>
    </row>
    <row r="10" spans="1:19" ht="23.25" customHeight="1">
      <c r="A10" s="78" t="s">
        <v>208</v>
      </c>
      <c r="B10" s="25"/>
      <c r="C10" s="33"/>
      <c r="D10" s="33"/>
      <c r="E10" s="33"/>
      <c r="F10" s="33"/>
      <c r="G10" s="33"/>
      <c r="H10" s="33"/>
      <c r="I10" s="33">
        <v>40500</v>
      </c>
      <c r="J10" s="33"/>
      <c r="K10" s="33"/>
      <c r="L10" s="33"/>
      <c r="M10" s="33"/>
      <c r="N10" s="33"/>
      <c r="O10" s="25"/>
      <c r="P10" s="24">
        <f t="shared" si="0"/>
        <v>0</v>
      </c>
      <c r="Q10" s="24">
        <f t="shared" si="1"/>
        <v>0</v>
      </c>
      <c r="R10" s="25">
        <f t="shared" si="2"/>
        <v>0</v>
      </c>
      <c r="S10" s="13"/>
    </row>
    <row r="11" spans="1:19" ht="23.25" customHeight="1">
      <c r="A11" s="78" t="s">
        <v>210</v>
      </c>
      <c r="B11" s="25">
        <v>207000</v>
      </c>
      <c r="C11" s="33"/>
      <c r="D11" s="33"/>
      <c r="E11" s="33"/>
      <c r="F11" s="33"/>
      <c r="G11" s="33"/>
      <c r="H11" s="33">
        <v>627825</v>
      </c>
      <c r="I11" s="33"/>
      <c r="J11" s="33"/>
      <c r="K11" s="33"/>
      <c r="L11" s="33"/>
      <c r="M11" s="33"/>
      <c r="N11" s="33"/>
      <c r="O11" s="25">
        <v>129000</v>
      </c>
      <c r="P11" s="24">
        <v>0</v>
      </c>
      <c r="Q11" s="24">
        <f>B11-O11</f>
        <v>78000</v>
      </c>
      <c r="R11" s="25">
        <f t="shared" si="2"/>
        <v>78000</v>
      </c>
      <c r="S11" s="13"/>
    </row>
    <row r="12" spans="1:19" ht="23.25" customHeight="1">
      <c r="A12" s="78" t="s">
        <v>211</v>
      </c>
      <c r="B12" s="25"/>
      <c r="C12" s="33"/>
      <c r="D12" s="33"/>
      <c r="E12" s="33"/>
      <c r="F12" s="33"/>
      <c r="G12" s="33"/>
      <c r="H12" s="33"/>
      <c r="I12" s="33"/>
      <c r="J12" s="33">
        <v>35226</v>
      </c>
      <c r="K12" s="33"/>
      <c r="L12" s="33"/>
      <c r="M12" s="33"/>
      <c r="N12" s="33"/>
      <c r="O12" s="25"/>
      <c r="P12" s="24">
        <f t="shared" si="0"/>
        <v>0</v>
      </c>
      <c r="Q12" s="24">
        <f t="shared" si="1"/>
        <v>0</v>
      </c>
      <c r="R12" s="25">
        <f t="shared" si="2"/>
        <v>0</v>
      </c>
      <c r="S12" s="13"/>
    </row>
    <row r="13" spans="1:19" ht="23.25" customHeight="1">
      <c r="A13" s="78" t="s">
        <v>212</v>
      </c>
      <c r="B13" s="25">
        <v>81000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5">
        <v>81000</v>
      </c>
      <c r="P13" s="24">
        <f t="shared" si="0"/>
        <v>81000</v>
      </c>
      <c r="Q13" s="24">
        <f t="shared" si="1"/>
        <v>0</v>
      </c>
      <c r="R13" s="25">
        <f t="shared" si="2"/>
        <v>0</v>
      </c>
      <c r="S13" s="13"/>
    </row>
    <row r="14" spans="1:19" ht="23.25" customHeight="1">
      <c r="A14" s="78" t="s">
        <v>213</v>
      </c>
      <c r="B14" s="25"/>
      <c r="C14" s="33">
        <v>1494500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5"/>
      <c r="P14" s="24">
        <f t="shared" si="0"/>
        <v>0</v>
      </c>
      <c r="Q14" s="24">
        <f t="shared" si="1"/>
        <v>0</v>
      </c>
      <c r="R14" s="25">
        <f t="shared" si="2"/>
        <v>0</v>
      </c>
      <c r="S14" s="13"/>
    </row>
    <row r="15" spans="1:19" ht="23.25" customHeight="1">
      <c r="A15" s="78" t="s">
        <v>214</v>
      </c>
      <c r="B15" s="25">
        <v>297000</v>
      </c>
      <c r="C15" s="33"/>
      <c r="D15" s="33"/>
      <c r="E15" s="33"/>
      <c r="F15" s="33"/>
      <c r="G15" s="33"/>
      <c r="H15" s="33">
        <v>98800</v>
      </c>
      <c r="I15" s="33"/>
      <c r="J15" s="33"/>
      <c r="K15" s="33"/>
      <c r="L15" s="33"/>
      <c r="M15" s="33"/>
      <c r="N15" s="33"/>
      <c r="O15" s="25">
        <v>191000</v>
      </c>
      <c r="P15" s="24">
        <v>0</v>
      </c>
      <c r="Q15" s="24">
        <f>B15-O15</f>
        <v>106000</v>
      </c>
      <c r="R15" s="25">
        <f t="shared" si="2"/>
        <v>106000</v>
      </c>
      <c r="S15" s="13"/>
    </row>
    <row r="16" spans="1:19" ht="23.25" customHeight="1">
      <c r="A16" s="78" t="s">
        <v>215</v>
      </c>
      <c r="B16" s="25"/>
      <c r="C16" s="33"/>
      <c r="D16" s="33"/>
      <c r="E16" s="33"/>
      <c r="F16" s="33"/>
      <c r="G16" s="33"/>
      <c r="H16" s="33">
        <v>99000</v>
      </c>
      <c r="I16" s="33"/>
      <c r="J16" s="33"/>
      <c r="K16" s="33"/>
      <c r="L16" s="33"/>
      <c r="M16" s="33"/>
      <c r="N16" s="33"/>
      <c r="O16" s="25"/>
      <c r="P16" s="24">
        <f t="shared" si="0"/>
        <v>0</v>
      </c>
      <c r="Q16" s="24">
        <f t="shared" si="1"/>
        <v>0</v>
      </c>
      <c r="R16" s="25">
        <f t="shared" si="2"/>
        <v>0</v>
      </c>
      <c r="S16" s="13"/>
    </row>
    <row r="17" spans="1:19" ht="23.25" customHeight="1">
      <c r="A17" s="78" t="s">
        <v>216</v>
      </c>
      <c r="B17" s="25">
        <v>50000</v>
      </c>
      <c r="C17" s="33"/>
      <c r="D17" s="33"/>
      <c r="E17" s="33"/>
      <c r="F17" s="33"/>
      <c r="G17" s="33"/>
      <c r="H17" s="33"/>
      <c r="I17" s="33">
        <v>70000</v>
      </c>
      <c r="J17" s="33"/>
      <c r="K17" s="33"/>
      <c r="L17" s="33"/>
      <c r="M17" s="33"/>
      <c r="N17" s="33"/>
      <c r="O17" s="25">
        <v>50000</v>
      </c>
      <c r="P17" s="24">
        <f t="shared" si="0"/>
        <v>50000</v>
      </c>
      <c r="Q17" s="24">
        <f t="shared" si="1"/>
        <v>0</v>
      </c>
      <c r="R17" s="25">
        <f t="shared" si="2"/>
        <v>0</v>
      </c>
      <c r="S17" s="13"/>
    </row>
    <row r="18" spans="1:19" ht="23.25" customHeight="1">
      <c r="A18" s="78" t="s">
        <v>217</v>
      </c>
      <c r="B18" s="25">
        <v>90000</v>
      </c>
      <c r="C18" s="33"/>
      <c r="D18" s="33"/>
      <c r="E18" s="33"/>
      <c r="F18" s="33"/>
      <c r="G18" s="33"/>
      <c r="H18" s="33">
        <v>98500</v>
      </c>
      <c r="I18" s="33"/>
      <c r="J18" s="33"/>
      <c r="K18" s="33"/>
      <c r="L18" s="33"/>
      <c r="M18" s="33"/>
      <c r="N18" s="33"/>
      <c r="O18" s="25">
        <v>90000</v>
      </c>
      <c r="P18" s="24">
        <f t="shared" si="0"/>
        <v>90000</v>
      </c>
      <c r="Q18" s="24">
        <f aca="true" t="shared" si="3" ref="Q18:Q34">B18-O18</f>
        <v>0</v>
      </c>
      <c r="R18" s="25">
        <f t="shared" si="2"/>
        <v>0</v>
      </c>
      <c r="S18" s="13"/>
    </row>
    <row r="19" spans="1:19" ht="23.25" customHeight="1">
      <c r="A19" s="78" t="s">
        <v>218</v>
      </c>
      <c r="B19" s="25"/>
      <c r="C19" s="33"/>
      <c r="D19" s="33"/>
      <c r="E19" s="33"/>
      <c r="F19" s="33"/>
      <c r="G19" s="33"/>
      <c r="H19" s="33">
        <v>99500</v>
      </c>
      <c r="I19" s="33"/>
      <c r="J19" s="33"/>
      <c r="K19" s="33"/>
      <c r="L19" s="33"/>
      <c r="M19" s="33"/>
      <c r="N19" s="33"/>
      <c r="O19" s="25"/>
      <c r="P19" s="24">
        <f t="shared" si="0"/>
        <v>0</v>
      </c>
      <c r="Q19" s="24">
        <f t="shared" si="3"/>
        <v>0</v>
      </c>
      <c r="R19" s="25">
        <f t="shared" si="2"/>
        <v>0</v>
      </c>
      <c r="S19" s="13"/>
    </row>
    <row r="20" spans="1:19" ht="23.25" customHeight="1">
      <c r="A20" s="78" t="s">
        <v>219</v>
      </c>
      <c r="B20" s="25">
        <v>90000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5">
        <v>90000</v>
      </c>
      <c r="P20" s="24">
        <f t="shared" si="0"/>
        <v>90000</v>
      </c>
      <c r="Q20" s="24">
        <f t="shared" si="3"/>
        <v>0</v>
      </c>
      <c r="R20" s="25">
        <f t="shared" si="2"/>
        <v>0</v>
      </c>
      <c r="S20" s="13"/>
    </row>
    <row r="21" spans="1:19" ht="23.25" customHeight="1">
      <c r="A21" s="78" t="s">
        <v>220</v>
      </c>
      <c r="B21" s="25"/>
      <c r="C21" s="33"/>
      <c r="D21" s="33"/>
      <c r="E21" s="33"/>
      <c r="F21" s="33">
        <v>148000</v>
      </c>
      <c r="G21" s="33"/>
      <c r="H21" s="33"/>
      <c r="I21" s="33"/>
      <c r="J21" s="33"/>
      <c r="K21" s="33"/>
      <c r="L21" s="33"/>
      <c r="M21" s="33"/>
      <c r="N21" s="33"/>
      <c r="O21" s="25"/>
      <c r="P21" s="24">
        <f t="shared" si="0"/>
        <v>0</v>
      </c>
      <c r="Q21" s="24">
        <f t="shared" si="3"/>
        <v>0</v>
      </c>
      <c r="R21" s="25">
        <f t="shared" si="2"/>
        <v>0</v>
      </c>
      <c r="S21" s="13"/>
    </row>
    <row r="22" spans="1:19" ht="23.25" customHeight="1">
      <c r="A22" s="78" t="s">
        <v>221</v>
      </c>
      <c r="B22" s="25">
        <v>220000</v>
      </c>
      <c r="C22" s="33"/>
      <c r="D22" s="33"/>
      <c r="E22" s="33"/>
      <c r="F22" s="33"/>
      <c r="G22" s="33">
        <v>149000</v>
      </c>
      <c r="H22" s="33"/>
      <c r="I22" s="33"/>
      <c r="J22" s="33"/>
      <c r="K22" s="33"/>
      <c r="L22" s="33"/>
      <c r="M22" s="33"/>
      <c r="N22" s="33"/>
      <c r="O22" s="25">
        <v>218500</v>
      </c>
      <c r="P22" s="24">
        <f t="shared" si="0"/>
        <v>218500</v>
      </c>
      <c r="Q22" s="24">
        <f t="shared" si="3"/>
        <v>1500</v>
      </c>
      <c r="R22" s="25">
        <f t="shared" si="2"/>
        <v>1500</v>
      </c>
      <c r="S22" s="13"/>
    </row>
    <row r="23" spans="1:19" ht="23.25" customHeight="1">
      <c r="A23" s="78" t="s">
        <v>222</v>
      </c>
      <c r="B23" s="25"/>
      <c r="C23" s="33"/>
      <c r="D23" s="33"/>
      <c r="E23" s="33"/>
      <c r="F23" s="33"/>
      <c r="G23" s="33"/>
      <c r="H23" s="33"/>
      <c r="I23" s="33">
        <v>50000</v>
      </c>
      <c r="J23" s="33"/>
      <c r="K23" s="33"/>
      <c r="L23" s="33"/>
      <c r="M23" s="33"/>
      <c r="N23" s="33"/>
      <c r="O23" s="25"/>
      <c r="P23" s="24">
        <f t="shared" si="0"/>
        <v>0</v>
      </c>
      <c r="Q23" s="24">
        <f t="shared" si="3"/>
        <v>0</v>
      </c>
      <c r="R23" s="25">
        <f t="shared" si="2"/>
        <v>0</v>
      </c>
      <c r="S23" s="13"/>
    </row>
    <row r="24" spans="1:19" ht="23.25" customHeight="1">
      <c r="A24" s="78" t="s">
        <v>223</v>
      </c>
      <c r="B24" s="25">
        <v>440000</v>
      </c>
      <c r="C24" s="33"/>
      <c r="D24" s="33"/>
      <c r="E24" s="33">
        <v>149400</v>
      </c>
      <c r="F24" s="33"/>
      <c r="G24" s="33"/>
      <c r="H24" s="33"/>
      <c r="I24" s="33"/>
      <c r="J24" s="33"/>
      <c r="K24" s="33"/>
      <c r="L24" s="33"/>
      <c r="M24" s="33"/>
      <c r="N24" s="33"/>
      <c r="O24" s="25">
        <v>438000</v>
      </c>
      <c r="P24" s="24">
        <f t="shared" si="0"/>
        <v>438000</v>
      </c>
      <c r="Q24" s="24">
        <f t="shared" si="3"/>
        <v>2000</v>
      </c>
      <c r="R24" s="25">
        <f t="shared" si="2"/>
        <v>2000</v>
      </c>
      <c r="S24" s="13"/>
    </row>
    <row r="25" spans="1:21" ht="23.25" customHeight="1">
      <c r="A25" s="78" t="s">
        <v>224</v>
      </c>
      <c r="B25" s="2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5"/>
      <c r="P25" s="24">
        <f t="shared" si="0"/>
        <v>0</v>
      </c>
      <c r="Q25" s="24">
        <f t="shared" si="3"/>
        <v>0</v>
      </c>
      <c r="R25" s="25">
        <f t="shared" si="2"/>
        <v>0</v>
      </c>
      <c r="S25" s="13"/>
      <c r="U25" s="35" t="s">
        <v>157</v>
      </c>
    </row>
    <row r="26" spans="1:19" ht="23.25" customHeight="1">
      <c r="A26" s="78" t="s">
        <v>225</v>
      </c>
      <c r="B26" s="25">
        <v>90000</v>
      </c>
      <c r="C26" s="33"/>
      <c r="D26" s="33"/>
      <c r="E26" s="33"/>
      <c r="F26" s="33"/>
      <c r="G26" s="33"/>
      <c r="H26" s="33">
        <v>148000</v>
      </c>
      <c r="I26" s="33"/>
      <c r="J26" s="33"/>
      <c r="K26" s="33"/>
      <c r="L26" s="33"/>
      <c r="M26" s="33"/>
      <c r="N26" s="33"/>
      <c r="O26" s="25">
        <v>90000</v>
      </c>
      <c r="P26" s="24">
        <f t="shared" si="0"/>
        <v>90000</v>
      </c>
      <c r="Q26" s="24">
        <f t="shared" si="3"/>
        <v>0</v>
      </c>
      <c r="R26" s="25">
        <f t="shared" si="2"/>
        <v>0</v>
      </c>
      <c r="S26" s="13"/>
    </row>
    <row r="27" spans="1:21" ht="23.25" customHeight="1">
      <c r="A27" s="78" t="s">
        <v>226</v>
      </c>
      <c r="B27" s="2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5"/>
      <c r="P27" s="24">
        <f t="shared" si="0"/>
        <v>0</v>
      </c>
      <c r="Q27" s="24">
        <f t="shared" si="3"/>
        <v>0</v>
      </c>
      <c r="R27" s="25">
        <f t="shared" si="2"/>
        <v>0</v>
      </c>
      <c r="S27" s="13"/>
      <c r="U27" s="35" t="s">
        <v>157</v>
      </c>
    </row>
    <row r="28" spans="1:19" ht="23.25" customHeight="1">
      <c r="A28" s="78" t="s">
        <v>227</v>
      </c>
      <c r="B28" s="25">
        <v>50000</v>
      </c>
      <c r="C28" s="33"/>
      <c r="D28" s="33"/>
      <c r="E28" s="33"/>
      <c r="F28" s="33"/>
      <c r="G28" s="33">
        <v>90000</v>
      </c>
      <c r="H28" s="33"/>
      <c r="I28" s="33"/>
      <c r="J28" s="33"/>
      <c r="K28" s="33"/>
      <c r="L28" s="33"/>
      <c r="M28" s="33"/>
      <c r="N28" s="33"/>
      <c r="O28" s="25">
        <v>50000</v>
      </c>
      <c r="P28" s="24">
        <f t="shared" si="0"/>
        <v>50000</v>
      </c>
      <c r="Q28" s="24">
        <f t="shared" si="3"/>
        <v>0</v>
      </c>
      <c r="R28" s="25">
        <f t="shared" si="2"/>
        <v>0</v>
      </c>
      <c r="S28" s="13"/>
    </row>
    <row r="29" spans="1:19" ht="23.25" customHeight="1">
      <c r="A29" s="78" t="s">
        <v>228</v>
      </c>
      <c r="B29" s="25">
        <v>100000</v>
      </c>
      <c r="C29" s="33"/>
      <c r="D29" s="33"/>
      <c r="E29" s="33"/>
      <c r="F29" s="33"/>
      <c r="G29" s="33">
        <v>99900</v>
      </c>
      <c r="H29" s="33"/>
      <c r="I29" s="33"/>
      <c r="J29" s="33"/>
      <c r="K29" s="33"/>
      <c r="L29" s="33"/>
      <c r="M29" s="33"/>
      <c r="N29" s="33"/>
      <c r="O29" s="25">
        <v>99540</v>
      </c>
      <c r="P29" s="24">
        <f t="shared" si="0"/>
        <v>99540</v>
      </c>
      <c r="Q29" s="24">
        <f t="shared" si="3"/>
        <v>460</v>
      </c>
      <c r="R29" s="25">
        <f t="shared" si="2"/>
        <v>460</v>
      </c>
      <c r="S29" s="13"/>
    </row>
    <row r="30" spans="1:19" ht="23.25" customHeight="1">
      <c r="A30" s="78" t="s">
        <v>229</v>
      </c>
      <c r="B30" s="25">
        <v>100000</v>
      </c>
      <c r="C30" s="33"/>
      <c r="D30" s="33"/>
      <c r="E30" s="33"/>
      <c r="F30" s="33">
        <v>136000</v>
      </c>
      <c r="G30" s="33"/>
      <c r="H30" s="33"/>
      <c r="I30" s="33"/>
      <c r="J30" s="33"/>
      <c r="K30" s="33"/>
      <c r="L30" s="33"/>
      <c r="M30" s="33"/>
      <c r="N30" s="33"/>
      <c r="O30" s="25">
        <v>99680</v>
      </c>
      <c r="P30" s="24">
        <f t="shared" si="0"/>
        <v>99680</v>
      </c>
      <c r="Q30" s="24">
        <f t="shared" si="3"/>
        <v>320</v>
      </c>
      <c r="R30" s="25">
        <f t="shared" si="2"/>
        <v>320</v>
      </c>
      <c r="S30" s="13"/>
    </row>
    <row r="31" spans="1:19" ht="23.25" customHeight="1">
      <c r="A31" s="78" t="s">
        <v>230</v>
      </c>
      <c r="B31" s="25">
        <v>30000</v>
      </c>
      <c r="C31" s="33"/>
      <c r="D31" s="33"/>
      <c r="E31" s="33"/>
      <c r="F31" s="33"/>
      <c r="G31" s="33"/>
      <c r="H31" s="33"/>
      <c r="I31" s="33">
        <f>3500+39000</f>
        <v>42500</v>
      </c>
      <c r="J31" s="33">
        <v>5352</v>
      </c>
      <c r="K31" s="33"/>
      <c r="L31" s="33"/>
      <c r="M31" s="33"/>
      <c r="N31" s="33"/>
      <c r="O31" s="25">
        <v>30000</v>
      </c>
      <c r="P31" s="24">
        <f t="shared" si="0"/>
        <v>30000</v>
      </c>
      <c r="Q31" s="24">
        <f t="shared" si="3"/>
        <v>0</v>
      </c>
      <c r="R31" s="25">
        <f t="shared" si="2"/>
        <v>0</v>
      </c>
      <c r="S31" s="13"/>
    </row>
    <row r="32" spans="1:19" ht="23.25" customHeight="1">
      <c r="A32" s="78" t="s">
        <v>231</v>
      </c>
      <c r="B32" s="25">
        <v>100000</v>
      </c>
      <c r="C32" s="33"/>
      <c r="D32" s="33"/>
      <c r="E32" s="33"/>
      <c r="F32" s="33"/>
      <c r="G32" s="33"/>
      <c r="H32" s="33"/>
      <c r="I32" s="33">
        <f>2400+27006</f>
        <v>29406</v>
      </c>
      <c r="J32" s="33">
        <v>3568</v>
      </c>
      <c r="K32" s="33"/>
      <c r="L32" s="33"/>
      <c r="M32" s="33"/>
      <c r="N32" s="33"/>
      <c r="O32" s="25">
        <v>100000</v>
      </c>
      <c r="P32" s="24">
        <f t="shared" si="0"/>
        <v>100000</v>
      </c>
      <c r="Q32" s="24">
        <f t="shared" si="3"/>
        <v>0</v>
      </c>
      <c r="R32" s="25">
        <f t="shared" si="2"/>
        <v>0</v>
      </c>
      <c r="S32" s="13"/>
    </row>
    <row r="33" spans="1:19" ht="23.25" customHeight="1">
      <c r="A33" s="78" t="s">
        <v>232</v>
      </c>
      <c r="B33" s="25">
        <v>612827</v>
      </c>
      <c r="C33" s="33"/>
      <c r="D33" s="33"/>
      <c r="E33" s="33"/>
      <c r="F33" s="33"/>
      <c r="G33" s="33"/>
      <c r="H33" s="33"/>
      <c r="I33" s="33">
        <v>42500</v>
      </c>
      <c r="J33" s="33">
        <v>5352</v>
      </c>
      <c r="K33" s="33"/>
      <c r="L33" s="33"/>
      <c r="M33" s="33"/>
      <c r="N33" s="33"/>
      <c r="O33" s="25">
        <v>612827</v>
      </c>
      <c r="P33" s="24">
        <f t="shared" si="0"/>
        <v>612827</v>
      </c>
      <c r="Q33" s="24">
        <f t="shared" si="3"/>
        <v>0</v>
      </c>
      <c r="R33" s="25">
        <f t="shared" si="2"/>
        <v>0</v>
      </c>
      <c r="S33" s="13"/>
    </row>
    <row r="34" spans="1:19" ht="23.25" customHeight="1">
      <c r="A34" s="78" t="s">
        <v>233</v>
      </c>
      <c r="B34" s="25">
        <v>299000</v>
      </c>
      <c r="C34" s="33"/>
      <c r="D34" s="33"/>
      <c r="E34" s="33"/>
      <c r="F34" s="33"/>
      <c r="G34" s="33"/>
      <c r="H34" s="33"/>
      <c r="I34" s="33">
        <v>42500</v>
      </c>
      <c r="J34" s="33">
        <v>5352</v>
      </c>
      <c r="K34" s="33"/>
      <c r="L34" s="33"/>
      <c r="M34" s="33"/>
      <c r="N34" s="33"/>
      <c r="O34" s="25">
        <v>299000</v>
      </c>
      <c r="P34" s="24">
        <f t="shared" si="0"/>
        <v>299000</v>
      </c>
      <c r="Q34" s="24">
        <f t="shared" si="3"/>
        <v>0</v>
      </c>
      <c r="R34" s="25">
        <f t="shared" si="2"/>
        <v>0</v>
      </c>
      <c r="S34" s="13"/>
    </row>
    <row r="35" spans="1:19" ht="23.25" customHeight="1" thickBot="1">
      <c r="A35" s="10" t="s">
        <v>164</v>
      </c>
      <c r="B35" s="40">
        <f>SUM(B7:B34)</f>
        <v>4967827</v>
      </c>
      <c r="C35" s="40">
        <f aca="true" t="shared" si="4" ref="C35:R35">SUM(C7:C34)</f>
        <v>1529010</v>
      </c>
      <c r="D35" s="40">
        <f t="shared" si="4"/>
        <v>48615</v>
      </c>
      <c r="E35" s="40">
        <f t="shared" si="4"/>
        <v>207010</v>
      </c>
      <c r="F35" s="40">
        <f t="shared" si="4"/>
        <v>284000</v>
      </c>
      <c r="G35" s="40">
        <f t="shared" si="4"/>
        <v>338900</v>
      </c>
      <c r="H35" s="40">
        <f t="shared" si="4"/>
        <v>1171625</v>
      </c>
      <c r="I35" s="40">
        <f t="shared" si="4"/>
        <v>317406</v>
      </c>
      <c r="J35" s="40">
        <f t="shared" si="4"/>
        <v>54850</v>
      </c>
      <c r="K35" s="40">
        <f t="shared" si="4"/>
        <v>50000</v>
      </c>
      <c r="L35" s="40">
        <f t="shared" si="4"/>
        <v>0</v>
      </c>
      <c r="M35" s="40">
        <f t="shared" si="4"/>
        <v>0</v>
      </c>
      <c r="N35" s="40">
        <f t="shared" si="4"/>
        <v>0</v>
      </c>
      <c r="O35" s="40">
        <f t="shared" si="4"/>
        <v>4773547</v>
      </c>
      <c r="P35" s="40">
        <f t="shared" si="4"/>
        <v>4453547</v>
      </c>
      <c r="Q35" s="40">
        <f t="shared" si="4"/>
        <v>194280</v>
      </c>
      <c r="R35" s="40">
        <f t="shared" si="4"/>
        <v>194280</v>
      </c>
      <c r="S35" s="16"/>
    </row>
    <row r="36" ht="23.25" customHeight="1" thickTop="1"/>
    <row r="37" spans="1:19" ht="23.25" customHeight="1">
      <c r="A37" s="1" t="s">
        <v>58</v>
      </c>
      <c r="B37" s="1"/>
      <c r="C37" s="2"/>
      <c r="D37" s="1"/>
      <c r="E37" s="19" t="s">
        <v>53</v>
      </c>
      <c r="F37" s="19" t="s">
        <v>53</v>
      </c>
      <c r="O37" s="21" t="s">
        <v>15</v>
      </c>
      <c r="P37" s="2"/>
      <c r="Q37" s="1"/>
      <c r="S37" s="19" t="s">
        <v>53</v>
      </c>
    </row>
    <row r="38" spans="1:18" ht="23.25" customHeight="1">
      <c r="A38" s="1" t="s">
        <v>13</v>
      </c>
      <c r="B38" s="1"/>
      <c r="C38" s="1" t="s">
        <v>55</v>
      </c>
      <c r="D38" s="1"/>
      <c r="E38" s="19"/>
      <c r="F38" s="19"/>
      <c r="O38" s="21"/>
      <c r="P38" s="1" t="s">
        <v>55</v>
      </c>
      <c r="Q38" s="1"/>
      <c r="R38" s="72"/>
    </row>
    <row r="39" spans="1:18" ht="23.25" customHeight="1">
      <c r="A39" s="1" t="s">
        <v>14</v>
      </c>
      <c r="B39" s="1"/>
      <c r="C39" s="1" t="s">
        <v>56</v>
      </c>
      <c r="D39" s="1"/>
      <c r="E39" s="19"/>
      <c r="F39" s="19"/>
      <c r="O39" s="21"/>
      <c r="P39" s="1" t="s">
        <v>56</v>
      </c>
      <c r="Q39" s="1"/>
      <c r="R39" s="72"/>
    </row>
    <row r="40" spans="2:18" ht="23.25" customHeight="1">
      <c r="B40" s="1"/>
      <c r="C40" s="1"/>
      <c r="D40" s="1"/>
      <c r="E40" s="19"/>
      <c r="F40" s="19"/>
      <c r="O40" s="21" t="s">
        <v>17</v>
      </c>
      <c r="P40" s="1"/>
      <c r="Q40" s="1"/>
      <c r="R40" s="72"/>
    </row>
    <row r="41" spans="1:15" ht="23.25" customHeight="1">
      <c r="A41" s="19" t="s">
        <v>301</v>
      </c>
      <c r="B41" s="1"/>
      <c r="C41" s="1"/>
      <c r="D41" s="23"/>
      <c r="E41" s="19" t="s">
        <v>54</v>
      </c>
      <c r="F41" s="19" t="s">
        <v>54</v>
      </c>
      <c r="O41" s="21" t="s">
        <v>12</v>
      </c>
    </row>
    <row r="42" spans="1:18" ht="23.25" customHeight="1">
      <c r="A42" s="1" t="s">
        <v>57</v>
      </c>
      <c r="C42" s="1"/>
      <c r="D42" s="23"/>
      <c r="E42" s="1"/>
      <c r="F42" s="1"/>
      <c r="O42" s="141" t="s">
        <v>197</v>
      </c>
      <c r="P42" s="141"/>
      <c r="Q42" s="141"/>
      <c r="R42" s="141"/>
    </row>
    <row r="43" spans="1:19" ht="23.25" customHeight="1">
      <c r="A43" s="1" t="s">
        <v>88</v>
      </c>
      <c r="C43" s="1"/>
      <c r="D43" s="23"/>
      <c r="E43" s="1"/>
      <c r="F43" s="1"/>
      <c r="O43" s="141" t="s">
        <v>18</v>
      </c>
      <c r="P43" s="141"/>
      <c r="Q43" s="141"/>
      <c r="R43" s="141"/>
      <c r="S43" s="141"/>
    </row>
  </sheetData>
  <mergeCells count="7">
    <mergeCell ref="O43:S43"/>
    <mergeCell ref="A4:S4"/>
    <mergeCell ref="I5:K5"/>
    <mergeCell ref="A1:S1"/>
    <mergeCell ref="A2:S2"/>
    <mergeCell ref="A3:S3"/>
    <mergeCell ref="O42:R42"/>
  </mergeCells>
  <printOptions/>
  <pageMargins left="0.57" right="0.17" top="0.21" bottom="0.19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6">
      <selection activeCell="A8" sqref="A8"/>
    </sheetView>
  </sheetViews>
  <sheetFormatPr defaultColWidth="9.140625" defaultRowHeight="12.75"/>
  <cols>
    <col min="1" max="1" width="50.140625" style="1" customWidth="1"/>
    <col min="2" max="2" width="9.140625" style="1" customWidth="1"/>
    <col min="3" max="4" width="17.421875" style="62" customWidth="1"/>
    <col min="5" max="5" width="9.140625" style="1" customWidth="1"/>
    <col min="6" max="6" width="25.140625" style="1" customWidth="1"/>
    <col min="7" max="16384" width="9.140625" style="1" customWidth="1"/>
  </cols>
  <sheetData>
    <row r="1" spans="1:4" ht="23.25">
      <c r="A1" s="152" t="s">
        <v>115</v>
      </c>
      <c r="B1" s="152"/>
      <c r="C1" s="152"/>
      <c r="D1" s="152"/>
    </row>
    <row r="2" spans="1:4" ht="23.25">
      <c r="A2" s="152" t="s">
        <v>180</v>
      </c>
      <c r="B2" s="152"/>
      <c r="C2" s="152"/>
      <c r="D2" s="152"/>
    </row>
    <row r="3" spans="1:4" ht="23.25">
      <c r="A3" s="152" t="s">
        <v>289</v>
      </c>
      <c r="B3" s="152"/>
      <c r="C3" s="152"/>
      <c r="D3" s="152"/>
    </row>
    <row r="4" spans="1:4" ht="23.25">
      <c r="A4" s="156"/>
      <c r="B4" s="156"/>
      <c r="C4" s="156"/>
      <c r="D4" s="156"/>
    </row>
    <row r="5" spans="1:4" ht="23.25">
      <c r="A5" s="73" t="s">
        <v>1</v>
      </c>
      <c r="B5" s="74" t="s">
        <v>166</v>
      </c>
      <c r="C5" s="75" t="s">
        <v>167</v>
      </c>
      <c r="D5" s="74" t="s">
        <v>168</v>
      </c>
    </row>
    <row r="6" spans="1:4" ht="23.25">
      <c r="A6" s="76"/>
      <c r="B6" s="59"/>
      <c r="C6" s="77"/>
      <c r="D6" s="59"/>
    </row>
    <row r="7" spans="1:4" ht="23.25">
      <c r="A7" s="78" t="s">
        <v>169</v>
      </c>
      <c r="B7" s="80" t="s">
        <v>170</v>
      </c>
      <c r="C7" s="79">
        <v>8628175.21</v>
      </c>
      <c r="D7" s="81"/>
    </row>
    <row r="8" spans="1:4" ht="23.25">
      <c r="A8" s="78" t="s">
        <v>268</v>
      </c>
      <c r="B8" s="80" t="s">
        <v>171</v>
      </c>
      <c r="C8" s="79">
        <v>20801.82</v>
      </c>
      <c r="D8" s="81"/>
    </row>
    <row r="9" spans="1:4" ht="23.25">
      <c r="A9" s="78" t="s">
        <v>269</v>
      </c>
      <c r="B9" s="80" t="s">
        <v>172</v>
      </c>
      <c r="C9" s="79">
        <v>3431.96</v>
      </c>
      <c r="D9" s="81"/>
    </row>
    <row r="10" spans="1:4" ht="23.25">
      <c r="A10" s="78" t="s">
        <v>270</v>
      </c>
      <c r="B10" s="80"/>
      <c r="C10" s="79">
        <v>1455000</v>
      </c>
      <c r="D10" s="81"/>
    </row>
    <row r="11" spans="1:4" ht="23.25">
      <c r="A11" s="78" t="s">
        <v>271</v>
      </c>
      <c r="B11" s="80"/>
      <c r="C11" s="79">
        <v>57500</v>
      </c>
      <c r="D11" s="81"/>
    </row>
    <row r="12" spans="1:4" ht="24.75" customHeight="1">
      <c r="A12" s="78" t="s">
        <v>173</v>
      </c>
      <c r="B12" s="80"/>
      <c r="C12" s="79">
        <v>18457</v>
      </c>
      <c r="D12" s="81"/>
    </row>
    <row r="13" spans="1:4" ht="24.75" customHeight="1">
      <c r="A13" s="78" t="s">
        <v>175</v>
      </c>
      <c r="B13" s="80" t="s">
        <v>176</v>
      </c>
      <c r="C13" s="82"/>
      <c r="D13" s="81">
        <v>3294416.6</v>
      </c>
    </row>
    <row r="14" spans="1:4" ht="24.75" customHeight="1">
      <c r="A14" s="78" t="s">
        <v>177</v>
      </c>
      <c r="B14" s="80" t="s">
        <v>178</v>
      </c>
      <c r="C14" s="82"/>
      <c r="D14" s="81">
        <v>3201530.87</v>
      </c>
    </row>
    <row r="15" spans="1:4" ht="24.75" customHeight="1">
      <c r="A15" s="78" t="s">
        <v>181</v>
      </c>
      <c r="B15" s="80" t="s">
        <v>179</v>
      </c>
      <c r="C15" s="82"/>
      <c r="D15" s="81">
        <v>1837287.63</v>
      </c>
    </row>
    <row r="16" spans="1:6" ht="24.75" customHeight="1">
      <c r="A16" s="78" t="s">
        <v>267</v>
      </c>
      <c r="B16" s="80" t="s">
        <v>174</v>
      </c>
      <c r="C16" s="79"/>
      <c r="D16" s="81">
        <v>1219224.96</v>
      </c>
      <c r="F16" s="87"/>
    </row>
    <row r="17" spans="1:6" ht="24.75" customHeight="1">
      <c r="A17" s="78" t="s">
        <v>266</v>
      </c>
      <c r="B17" s="80"/>
      <c r="C17" s="79"/>
      <c r="D17" s="81">
        <v>546004</v>
      </c>
      <c r="F17" s="87"/>
    </row>
    <row r="18" spans="1:4" ht="24.75" customHeight="1">
      <c r="A18" s="94" t="s">
        <v>246</v>
      </c>
      <c r="B18" s="95"/>
      <c r="C18" s="79"/>
      <c r="D18" s="81">
        <v>4185</v>
      </c>
    </row>
    <row r="19" spans="1:4" ht="24.75" customHeight="1">
      <c r="A19" s="94" t="s">
        <v>247</v>
      </c>
      <c r="B19" s="95"/>
      <c r="C19" s="79"/>
      <c r="D19" s="81">
        <v>27522</v>
      </c>
    </row>
    <row r="20" spans="1:4" ht="24.75" customHeight="1">
      <c r="A20" s="94" t="s">
        <v>248</v>
      </c>
      <c r="B20" s="95"/>
      <c r="C20" s="79"/>
      <c r="D20" s="81">
        <v>24694.93</v>
      </c>
    </row>
    <row r="21" spans="1:4" ht="24.75" customHeight="1">
      <c r="A21" s="94" t="s">
        <v>198</v>
      </c>
      <c r="B21" s="95"/>
      <c r="C21" s="79"/>
      <c r="D21" s="81">
        <v>28500</v>
      </c>
    </row>
    <row r="22" spans="1:4" ht="24.75" customHeight="1">
      <c r="A22" s="78"/>
      <c r="B22" s="80"/>
      <c r="C22" s="82"/>
      <c r="D22" s="81"/>
    </row>
    <row r="23" spans="1:6" ht="23.25">
      <c r="A23" s="83" t="s">
        <v>9</v>
      </c>
      <c r="B23" s="84"/>
      <c r="C23" s="85">
        <f>SUM(C7:C22)</f>
        <v>10183365.990000002</v>
      </c>
      <c r="D23" s="86">
        <f>SUM(D13:D22)</f>
        <v>10183365.99</v>
      </c>
      <c r="F23" s="87"/>
    </row>
    <row r="24" spans="1:4" ht="23.25">
      <c r="A24" s="88"/>
      <c r="B24" s="89"/>
      <c r="C24" s="79"/>
      <c r="D24" s="79"/>
    </row>
    <row r="25" spans="1:6" ht="23.25">
      <c r="A25" s="1" t="s">
        <v>58</v>
      </c>
      <c r="B25" s="1" t="s">
        <v>15</v>
      </c>
      <c r="C25" s="97"/>
      <c r="D25" s="69" t="s">
        <v>53</v>
      </c>
      <c r="F25" s="87"/>
    </row>
    <row r="26" spans="1:4" ht="23.25">
      <c r="A26" s="1" t="s">
        <v>13</v>
      </c>
      <c r="C26" s="62" t="s">
        <v>55</v>
      </c>
      <c r="D26" s="69"/>
    </row>
    <row r="27" spans="1:4" ht="23.25">
      <c r="A27" s="1" t="s">
        <v>14</v>
      </c>
      <c r="C27" s="62" t="s">
        <v>56</v>
      </c>
      <c r="D27" s="69"/>
    </row>
    <row r="28" ht="23.25">
      <c r="D28" s="69"/>
    </row>
    <row r="29" spans="2:4" ht="23.25">
      <c r="B29" s="1" t="s">
        <v>17</v>
      </c>
      <c r="D29" s="69"/>
    </row>
    <row r="30" spans="1:4" ht="23.25">
      <c r="A30" s="1" t="s">
        <v>294</v>
      </c>
      <c r="B30" s="1" t="s">
        <v>15</v>
      </c>
      <c r="D30" s="69"/>
    </row>
    <row r="31" spans="1:3" ht="23.25">
      <c r="A31" s="1" t="s">
        <v>295</v>
      </c>
      <c r="C31" s="62" t="s">
        <v>297</v>
      </c>
    </row>
    <row r="32" spans="1:4" ht="23.25">
      <c r="A32" s="1" t="s">
        <v>296</v>
      </c>
      <c r="B32" s="141" t="s">
        <v>298</v>
      </c>
      <c r="C32" s="141"/>
      <c r="D32" s="141"/>
    </row>
  </sheetData>
  <mergeCells count="5">
    <mergeCell ref="B32:D32"/>
    <mergeCell ref="A1:D1"/>
    <mergeCell ref="A2:D2"/>
    <mergeCell ref="A4:D4"/>
    <mergeCell ref="A3:D3"/>
  </mergeCells>
  <printOptions/>
  <pageMargins left="0.5" right="0.17" top="0.27" bottom="0.35" header="0.18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TrueFasterUser</cp:lastModifiedBy>
  <cp:lastPrinted>2010-11-24T02:58:50Z</cp:lastPrinted>
  <dcterms:created xsi:type="dcterms:W3CDTF">2009-09-16T03:11:53Z</dcterms:created>
  <dcterms:modified xsi:type="dcterms:W3CDTF">2010-12-13T03:48:43Z</dcterms:modified>
  <cp:category/>
  <cp:version/>
  <cp:contentType/>
  <cp:contentStatus/>
</cp:coreProperties>
</file>